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ather Easter\Dropbox (Partners HealthCare)\Public\"/>
    </mc:Choice>
  </mc:AlternateContent>
  <xr:revisionPtr revIDLastSave="0" documentId="8_{CB26EF91-0D86-41E4-A920-C5EBEA31470E}" xr6:coauthVersionLast="47" xr6:coauthVersionMax="47" xr10:uidLastSave="{00000000-0000-0000-0000-000000000000}"/>
  <bookViews>
    <workbookView xWindow="-98" yWindow="-98" windowWidth="22695" windowHeight="14476" tabRatio="820" xr2:uid="{00000000-000D-0000-FFFF-FFFF00000000}"/>
  </bookViews>
  <sheets>
    <sheet name="General Assumptions" sheetId="2" r:id="rId1"/>
    <sheet name="Enrollmentassumptions-base case" sheetId="7" r:id="rId2"/>
    <sheet name="Financial Plan" sheetId="1" r:id="rId3"/>
    <sheet name="Financial Summary" sheetId="8" r:id="rId4"/>
    <sheet name="Breakeven" sheetId="4" state="hidden" r:id="rId5"/>
  </sheets>
  <definedNames>
    <definedName name="_xlnm.Print_Area" localSheetId="0">'General Assumptions'!$A$2:$G$26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23" i="7" l="1"/>
  <c r="B123" i="7"/>
  <c r="W14" i="7"/>
  <c r="W15" i="7"/>
  <c r="W16" i="7"/>
  <c r="W17" i="7"/>
  <c r="W18" i="7"/>
  <c r="G13" i="8" l="1"/>
  <c r="H13" i="8"/>
  <c r="G14" i="8"/>
  <c r="H14" i="8"/>
  <c r="G15" i="8"/>
  <c r="H15" i="8"/>
  <c r="F13" i="8"/>
  <c r="F14" i="8"/>
  <c r="F15" i="8"/>
  <c r="E13" i="8"/>
  <c r="E14" i="8"/>
  <c r="E15" i="8"/>
  <c r="D13" i="8"/>
  <c r="D14" i="8"/>
  <c r="D15" i="8"/>
  <c r="C13" i="8"/>
  <c r="C14" i="8"/>
  <c r="C15" i="8"/>
  <c r="B13" i="8"/>
  <c r="B14" i="8"/>
  <c r="B15" i="8"/>
  <c r="C17" i="8"/>
  <c r="B21" i="1"/>
  <c r="F21" i="1"/>
  <c r="J21" i="1"/>
  <c r="N21" i="1"/>
  <c r="R21" i="1"/>
  <c r="V21" i="1"/>
  <c r="Z21" i="1"/>
  <c r="A10" i="1"/>
  <c r="A11" i="1"/>
  <c r="A12" i="1"/>
  <c r="A13" i="1"/>
  <c r="A14" i="1"/>
  <c r="A15" i="1"/>
  <c r="A16" i="1"/>
  <c r="A17" i="1"/>
  <c r="A18" i="1"/>
  <c r="A19" i="1"/>
  <c r="A20" i="1"/>
  <c r="A21" i="1"/>
  <c r="A9" i="1"/>
  <c r="A44" i="1"/>
  <c r="D27" i="1"/>
  <c r="H125" i="7"/>
  <c r="K127" i="7" s="1"/>
  <c r="N129" i="7" s="1"/>
  <c r="Q131" i="7" s="1"/>
  <c r="T133" i="7" s="1"/>
  <c r="H123" i="7"/>
  <c r="K125" i="7" s="1"/>
  <c r="N127" i="7" s="1"/>
  <c r="Q129" i="7" s="1"/>
  <c r="T131" i="7" s="1"/>
  <c r="E125" i="7"/>
  <c r="H127" i="7" s="1"/>
  <c r="K129" i="7" s="1"/>
  <c r="N131" i="7" s="1"/>
  <c r="Q133" i="7" s="1"/>
  <c r="T135" i="7" s="1"/>
  <c r="A168" i="7"/>
  <c r="A150" i="7"/>
  <c r="C122" i="7"/>
  <c r="D122" i="7"/>
  <c r="E122" i="7"/>
  <c r="F122" i="7"/>
  <c r="G122" i="7"/>
  <c r="H122" i="7"/>
  <c r="I122" i="7"/>
  <c r="J122" i="7"/>
  <c r="K122" i="7"/>
  <c r="L122" i="7"/>
  <c r="M122" i="7"/>
  <c r="N122" i="7"/>
  <c r="O122" i="7"/>
  <c r="P122" i="7"/>
  <c r="Q122" i="7"/>
  <c r="R122" i="7"/>
  <c r="S122" i="7"/>
  <c r="T122" i="7"/>
  <c r="U122" i="7"/>
  <c r="V122" i="7"/>
  <c r="B122" i="7"/>
  <c r="A135" i="7"/>
  <c r="B118" i="7"/>
  <c r="C118" i="7"/>
  <c r="F118" i="7" s="1"/>
  <c r="I118" i="7" s="1"/>
  <c r="L118" i="7" s="1"/>
  <c r="O118" i="7" s="1"/>
  <c r="R118" i="7" s="1"/>
  <c r="U118" i="7" s="1"/>
  <c r="D118" i="7"/>
  <c r="G118" i="7" s="1"/>
  <c r="J118" i="7" s="1"/>
  <c r="M118" i="7" s="1"/>
  <c r="P118" i="7" s="1"/>
  <c r="S118" i="7" s="1"/>
  <c r="V118" i="7" s="1"/>
  <c r="E118" i="7"/>
  <c r="H118" i="7" s="1"/>
  <c r="K118" i="7" s="1"/>
  <c r="N118" i="7" s="1"/>
  <c r="Q118" i="7" s="1"/>
  <c r="T118" i="7" s="1"/>
  <c r="A118" i="7"/>
  <c r="A98" i="7"/>
  <c r="B79" i="7"/>
  <c r="E79" i="7" s="1"/>
  <c r="H79" i="7" s="1"/>
  <c r="K79" i="7" s="1"/>
  <c r="N79" i="7" s="1"/>
  <c r="Q79" i="7" s="1"/>
  <c r="T79" i="7" s="1"/>
  <c r="C79" i="7"/>
  <c r="F79" i="7" s="1"/>
  <c r="I79" i="7" s="1"/>
  <c r="L79" i="7" s="1"/>
  <c r="O79" i="7" s="1"/>
  <c r="R79" i="7" s="1"/>
  <c r="U79" i="7" s="1"/>
  <c r="D79" i="7"/>
  <c r="G79" i="7" s="1"/>
  <c r="J79" i="7" s="1"/>
  <c r="M79" i="7" s="1"/>
  <c r="P79" i="7" s="1"/>
  <c r="S79" i="7" s="1"/>
  <c r="V79" i="7" s="1"/>
  <c r="A79" i="7"/>
  <c r="A57" i="7"/>
  <c r="A38" i="7"/>
  <c r="A33" i="1"/>
  <c r="A34" i="1"/>
  <c r="A35" i="1"/>
  <c r="A36" i="1"/>
  <c r="A37" i="1"/>
  <c r="A38" i="1"/>
  <c r="A39" i="1"/>
  <c r="A40" i="1"/>
  <c r="A41" i="1"/>
  <c r="A42" i="1"/>
  <c r="A43" i="1"/>
  <c r="A32" i="1"/>
  <c r="B5" i="1"/>
  <c r="L79" i="1"/>
  <c r="P79" i="1" s="1"/>
  <c r="T79" i="1" s="1"/>
  <c r="F17" i="8" s="1"/>
  <c r="B17" i="2"/>
  <c r="B16" i="2"/>
  <c r="W35" i="7"/>
  <c r="W36" i="7"/>
  <c r="W37" i="7"/>
  <c r="A157" i="7"/>
  <c r="A158" i="7"/>
  <c r="A159" i="7"/>
  <c r="A160" i="7"/>
  <c r="A161" i="7"/>
  <c r="A162" i="7"/>
  <c r="A163" i="7"/>
  <c r="A164" i="7"/>
  <c r="A165" i="7"/>
  <c r="A166" i="7"/>
  <c r="A167" i="7"/>
  <c r="A156" i="7"/>
  <c r="A139" i="7"/>
  <c r="A140" i="7"/>
  <c r="A141" i="7"/>
  <c r="A142" i="7"/>
  <c r="A143" i="7"/>
  <c r="A144" i="7"/>
  <c r="A145" i="7"/>
  <c r="A146" i="7"/>
  <c r="A147" i="7"/>
  <c r="A148" i="7"/>
  <c r="A149" i="7"/>
  <c r="A138" i="7"/>
  <c r="A124" i="7"/>
  <c r="A125" i="7"/>
  <c r="A126" i="7"/>
  <c r="A127" i="7"/>
  <c r="A128" i="7"/>
  <c r="A129" i="7"/>
  <c r="A130" i="7"/>
  <c r="A131" i="7"/>
  <c r="A132" i="7"/>
  <c r="A133" i="7"/>
  <c r="A134" i="7"/>
  <c r="A123" i="7"/>
  <c r="A107" i="7"/>
  <c r="A108" i="7"/>
  <c r="A109" i="7"/>
  <c r="A110" i="7"/>
  <c r="A111" i="7"/>
  <c r="A112" i="7"/>
  <c r="A113" i="7"/>
  <c r="A114" i="7"/>
  <c r="A115" i="7"/>
  <c r="A116" i="7"/>
  <c r="A117" i="7"/>
  <c r="A106" i="7"/>
  <c r="A87" i="7"/>
  <c r="A88" i="7"/>
  <c r="A89" i="7"/>
  <c r="A90" i="7"/>
  <c r="A91" i="7"/>
  <c r="A92" i="7"/>
  <c r="A93" i="7"/>
  <c r="A94" i="7"/>
  <c r="A95" i="7"/>
  <c r="A96" i="7"/>
  <c r="A97" i="7"/>
  <c r="A86" i="7"/>
  <c r="A68" i="7"/>
  <c r="A69" i="7"/>
  <c r="A70" i="7"/>
  <c r="A71" i="7"/>
  <c r="A72" i="7"/>
  <c r="A73" i="7"/>
  <c r="A74" i="7"/>
  <c r="A75" i="7"/>
  <c r="A76" i="7"/>
  <c r="A77" i="7"/>
  <c r="A78" i="7"/>
  <c r="A67" i="7"/>
  <c r="A46" i="7"/>
  <c r="A47" i="7"/>
  <c r="A48" i="7"/>
  <c r="A49" i="7"/>
  <c r="A50" i="7"/>
  <c r="A51" i="7"/>
  <c r="A52" i="7"/>
  <c r="A53" i="7"/>
  <c r="A54" i="7"/>
  <c r="A55" i="7"/>
  <c r="A56" i="7"/>
  <c r="A45" i="7"/>
  <c r="A27" i="7"/>
  <c r="A28" i="7"/>
  <c r="A29" i="7"/>
  <c r="A30" i="7"/>
  <c r="A31" i="7"/>
  <c r="A32" i="7"/>
  <c r="A33" i="7"/>
  <c r="A34" i="7"/>
  <c r="A35" i="7"/>
  <c r="A36" i="7"/>
  <c r="A37" i="7"/>
  <c r="A26" i="7"/>
  <c r="C105" i="7"/>
  <c r="D105" i="7"/>
  <c r="E105" i="7"/>
  <c r="F105" i="7"/>
  <c r="G105" i="7"/>
  <c r="H105" i="7"/>
  <c r="I105" i="7"/>
  <c r="J105" i="7"/>
  <c r="K105" i="7"/>
  <c r="L105" i="7"/>
  <c r="M105" i="7"/>
  <c r="N105" i="7"/>
  <c r="O105" i="7"/>
  <c r="P105" i="7"/>
  <c r="Q105" i="7"/>
  <c r="R105" i="7"/>
  <c r="S105" i="7"/>
  <c r="T105" i="7"/>
  <c r="U105" i="7"/>
  <c r="V105" i="7"/>
  <c r="B105" i="7"/>
  <c r="C85" i="7"/>
  <c r="D85" i="7"/>
  <c r="E85" i="7"/>
  <c r="F85" i="7"/>
  <c r="G85" i="7"/>
  <c r="H85" i="7"/>
  <c r="I85" i="7"/>
  <c r="J85" i="7"/>
  <c r="K85" i="7"/>
  <c r="L85" i="7"/>
  <c r="M85" i="7"/>
  <c r="N85" i="7"/>
  <c r="O85" i="7"/>
  <c r="P85" i="7"/>
  <c r="Q85" i="7"/>
  <c r="R85" i="7"/>
  <c r="S85" i="7"/>
  <c r="T85" i="7"/>
  <c r="U85" i="7"/>
  <c r="V85" i="7"/>
  <c r="B85" i="7"/>
  <c r="C66" i="7"/>
  <c r="D66" i="7"/>
  <c r="E66" i="7"/>
  <c r="F66" i="7"/>
  <c r="G66" i="7"/>
  <c r="H66" i="7"/>
  <c r="I66" i="7"/>
  <c r="J66" i="7"/>
  <c r="K66" i="7"/>
  <c r="L66" i="7"/>
  <c r="M66" i="7"/>
  <c r="N66" i="7"/>
  <c r="O66" i="7"/>
  <c r="P66" i="7"/>
  <c r="Q66" i="7"/>
  <c r="R66" i="7"/>
  <c r="S66" i="7"/>
  <c r="T66" i="7"/>
  <c r="U66" i="7"/>
  <c r="V66" i="7"/>
  <c r="B66" i="7"/>
  <c r="C44" i="7"/>
  <c r="D44" i="7"/>
  <c r="E44" i="7"/>
  <c r="F44" i="7"/>
  <c r="G44" i="7"/>
  <c r="H44" i="7"/>
  <c r="I44" i="7"/>
  <c r="J44" i="7"/>
  <c r="K44" i="7"/>
  <c r="L44" i="7"/>
  <c r="M44" i="7"/>
  <c r="N44" i="7"/>
  <c r="O44" i="7"/>
  <c r="P44" i="7"/>
  <c r="Q44" i="7"/>
  <c r="R44" i="7"/>
  <c r="S44" i="7"/>
  <c r="T44" i="7"/>
  <c r="U44" i="7"/>
  <c r="V44" i="7"/>
  <c r="B44" i="7"/>
  <c r="C25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B25" i="7"/>
  <c r="D17" i="8" l="1"/>
  <c r="E17" i="8"/>
  <c r="B17" i="8"/>
  <c r="B16" i="8" l="1"/>
  <c r="C16" i="8" l="1"/>
  <c r="Z10" i="1"/>
  <c r="Z11" i="1"/>
  <c r="Z12" i="1"/>
  <c r="Z13" i="1"/>
  <c r="Z14" i="1"/>
  <c r="Z15" i="1"/>
  <c r="Z16" i="1"/>
  <c r="Z17" i="1"/>
  <c r="Z18" i="1"/>
  <c r="Z19" i="1"/>
  <c r="Z20" i="1"/>
  <c r="Z9" i="1"/>
  <c r="V10" i="1"/>
  <c r="V11" i="1"/>
  <c r="V12" i="1"/>
  <c r="V13" i="1"/>
  <c r="V14" i="1"/>
  <c r="V15" i="1"/>
  <c r="V16" i="1"/>
  <c r="V17" i="1"/>
  <c r="V18" i="1"/>
  <c r="V19" i="1"/>
  <c r="V20" i="1"/>
  <c r="V9" i="1"/>
  <c r="R10" i="1"/>
  <c r="R11" i="1"/>
  <c r="R12" i="1"/>
  <c r="R13" i="1"/>
  <c r="R14" i="1"/>
  <c r="R15" i="1"/>
  <c r="R16" i="1"/>
  <c r="R17" i="1"/>
  <c r="R18" i="1"/>
  <c r="R19" i="1"/>
  <c r="R20" i="1"/>
  <c r="R9" i="1"/>
  <c r="N10" i="1"/>
  <c r="N11" i="1"/>
  <c r="N12" i="1"/>
  <c r="N13" i="1"/>
  <c r="N14" i="1"/>
  <c r="N15" i="1"/>
  <c r="N16" i="1"/>
  <c r="N17" i="1"/>
  <c r="N18" i="1"/>
  <c r="N19" i="1"/>
  <c r="N20" i="1"/>
  <c r="N9" i="1"/>
  <c r="J10" i="1"/>
  <c r="J11" i="1"/>
  <c r="J12" i="1"/>
  <c r="J13" i="1"/>
  <c r="J14" i="1"/>
  <c r="J15" i="1"/>
  <c r="J16" i="1"/>
  <c r="J17" i="1"/>
  <c r="J18" i="1"/>
  <c r="J19" i="1"/>
  <c r="J20" i="1"/>
  <c r="J9" i="1"/>
  <c r="F10" i="1"/>
  <c r="F11" i="1"/>
  <c r="F12" i="1"/>
  <c r="F13" i="1"/>
  <c r="F14" i="1"/>
  <c r="F15" i="1"/>
  <c r="F16" i="1"/>
  <c r="F17" i="1"/>
  <c r="F18" i="1"/>
  <c r="F19" i="1"/>
  <c r="F20" i="1"/>
  <c r="F9" i="1"/>
  <c r="B10" i="1"/>
  <c r="B11" i="1"/>
  <c r="B12" i="1"/>
  <c r="B13" i="1"/>
  <c r="B14" i="1"/>
  <c r="B15" i="1"/>
  <c r="B16" i="1"/>
  <c r="B17" i="1"/>
  <c r="B18" i="1"/>
  <c r="B19" i="1"/>
  <c r="B20" i="1"/>
  <c r="B9" i="1"/>
  <c r="AC21" i="1"/>
  <c r="Z5" i="1"/>
  <c r="AA70" i="1"/>
  <c r="W59" i="7"/>
  <c r="W60" i="7"/>
  <c r="W61" i="7"/>
  <c r="W100" i="7"/>
  <c r="W151" i="7"/>
  <c r="B100" i="7"/>
  <c r="F100" i="7"/>
  <c r="H100" i="7"/>
  <c r="L100" i="7"/>
  <c r="M100" i="7"/>
  <c r="P100" i="7"/>
  <c r="Q100" i="7"/>
  <c r="V100" i="7"/>
  <c r="C101" i="7"/>
  <c r="G101" i="7"/>
  <c r="H101" i="7"/>
  <c r="L101" i="7"/>
  <c r="M101" i="7"/>
  <c r="P101" i="7"/>
  <c r="Q101" i="7"/>
  <c r="C45" i="7"/>
  <c r="C138" i="7" s="1"/>
  <c r="D45" i="7"/>
  <c r="D138" i="7" s="1"/>
  <c r="E45" i="7"/>
  <c r="E138" i="7" s="1"/>
  <c r="F45" i="7"/>
  <c r="F138" i="7" s="1"/>
  <c r="G45" i="7"/>
  <c r="G138" i="7" s="1"/>
  <c r="H45" i="7"/>
  <c r="H138" i="7" s="1"/>
  <c r="I45" i="7"/>
  <c r="I138" i="7" s="1"/>
  <c r="J45" i="7"/>
  <c r="J138" i="7" s="1"/>
  <c r="K45" i="7"/>
  <c r="K138" i="7" s="1"/>
  <c r="L45" i="7"/>
  <c r="L138" i="7" s="1"/>
  <c r="M45" i="7"/>
  <c r="M138" i="7" s="1"/>
  <c r="N45" i="7"/>
  <c r="N138" i="7" s="1"/>
  <c r="O45" i="7"/>
  <c r="O138" i="7" s="1"/>
  <c r="P45" i="7"/>
  <c r="P138" i="7" s="1"/>
  <c r="Q45" i="7"/>
  <c r="Q138" i="7" s="1"/>
  <c r="R45" i="7"/>
  <c r="R138" i="7" s="1"/>
  <c r="S45" i="7"/>
  <c r="S138" i="7" s="1"/>
  <c r="T45" i="7"/>
  <c r="U45" i="7"/>
  <c r="U138" i="7" s="1"/>
  <c r="V45" i="7"/>
  <c r="V138" i="7" s="1"/>
  <c r="C46" i="7"/>
  <c r="C139" i="7" s="1"/>
  <c r="D46" i="7"/>
  <c r="D139" i="7" s="1"/>
  <c r="E46" i="7"/>
  <c r="F46" i="7"/>
  <c r="F139" i="7" s="1"/>
  <c r="G46" i="7"/>
  <c r="G139" i="7" s="1"/>
  <c r="H46" i="7"/>
  <c r="H139" i="7" s="1"/>
  <c r="I46" i="7"/>
  <c r="I139" i="7" s="1"/>
  <c r="J46" i="7"/>
  <c r="J139" i="7" s="1"/>
  <c r="K46" i="7"/>
  <c r="K139" i="7" s="1"/>
  <c r="L46" i="7"/>
  <c r="L139" i="7" s="1"/>
  <c r="M46" i="7"/>
  <c r="M139" i="7" s="1"/>
  <c r="N46" i="7"/>
  <c r="N139" i="7" s="1"/>
  <c r="O46" i="7"/>
  <c r="O139" i="7" s="1"/>
  <c r="P46" i="7"/>
  <c r="P139" i="7" s="1"/>
  <c r="Q46" i="7"/>
  <c r="Q139" i="7" s="1"/>
  <c r="R46" i="7"/>
  <c r="R139" i="7" s="1"/>
  <c r="S46" i="7"/>
  <c r="S139" i="7" s="1"/>
  <c r="T46" i="7"/>
  <c r="U46" i="7"/>
  <c r="U139" i="7" s="1"/>
  <c r="V46" i="7"/>
  <c r="V139" i="7" s="1"/>
  <c r="C47" i="7"/>
  <c r="C140" i="7" s="1"/>
  <c r="D47" i="7"/>
  <c r="D140" i="7" s="1"/>
  <c r="E47" i="7"/>
  <c r="E140" i="7" s="1"/>
  <c r="F47" i="7"/>
  <c r="F140" i="7" s="1"/>
  <c r="G47" i="7"/>
  <c r="G140" i="7" s="1"/>
  <c r="H47" i="7"/>
  <c r="H140" i="7" s="1"/>
  <c r="I47" i="7"/>
  <c r="I140" i="7" s="1"/>
  <c r="J47" i="7"/>
  <c r="J140" i="7" s="1"/>
  <c r="K47" i="7"/>
  <c r="K140" i="7" s="1"/>
  <c r="L47" i="7"/>
  <c r="L140" i="7" s="1"/>
  <c r="M47" i="7"/>
  <c r="M140" i="7" s="1"/>
  <c r="N47" i="7"/>
  <c r="N140" i="7" s="1"/>
  <c r="O47" i="7"/>
  <c r="O140" i="7" s="1"/>
  <c r="P47" i="7"/>
  <c r="P140" i="7" s="1"/>
  <c r="Q47" i="7"/>
  <c r="Q140" i="7" s="1"/>
  <c r="R47" i="7"/>
  <c r="R140" i="7" s="1"/>
  <c r="S47" i="7"/>
  <c r="S140" i="7" s="1"/>
  <c r="T47" i="7"/>
  <c r="T140" i="7" s="1"/>
  <c r="U47" i="7"/>
  <c r="U140" i="7" s="1"/>
  <c r="V47" i="7"/>
  <c r="V140" i="7" s="1"/>
  <c r="C48" i="7"/>
  <c r="C141" i="7" s="1"/>
  <c r="D48" i="7"/>
  <c r="D141" i="7" s="1"/>
  <c r="E48" i="7"/>
  <c r="E141" i="7" s="1"/>
  <c r="F48" i="7"/>
  <c r="F141" i="7" s="1"/>
  <c r="G48" i="7"/>
  <c r="G141" i="7" s="1"/>
  <c r="H48" i="7"/>
  <c r="H141" i="7" s="1"/>
  <c r="I48" i="7"/>
  <c r="I141" i="7" s="1"/>
  <c r="J48" i="7"/>
  <c r="J141" i="7" s="1"/>
  <c r="K48" i="7"/>
  <c r="K141" i="7" s="1"/>
  <c r="L48" i="7"/>
  <c r="L141" i="7" s="1"/>
  <c r="M48" i="7"/>
  <c r="M141" i="7" s="1"/>
  <c r="N48" i="7"/>
  <c r="N141" i="7" s="1"/>
  <c r="O48" i="7"/>
  <c r="O141" i="7" s="1"/>
  <c r="P48" i="7"/>
  <c r="P141" i="7" s="1"/>
  <c r="Q48" i="7"/>
  <c r="Q141" i="7" s="1"/>
  <c r="R48" i="7"/>
  <c r="R141" i="7" s="1"/>
  <c r="S48" i="7"/>
  <c r="S141" i="7" s="1"/>
  <c r="T48" i="7"/>
  <c r="T141" i="7" s="1"/>
  <c r="U48" i="7"/>
  <c r="U141" i="7" s="1"/>
  <c r="V48" i="7"/>
  <c r="V141" i="7" s="1"/>
  <c r="C49" i="7"/>
  <c r="C142" i="7" s="1"/>
  <c r="D49" i="7"/>
  <c r="D142" i="7" s="1"/>
  <c r="E49" i="7"/>
  <c r="E142" i="7" s="1"/>
  <c r="F49" i="7"/>
  <c r="F142" i="7" s="1"/>
  <c r="G49" i="7"/>
  <c r="G142" i="7" s="1"/>
  <c r="H49" i="7"/>
  <c r="H142" i="7" s="1"/>
  <c r="I49" i="7"/>
  <c r="I142" i="7" s="1"/>
  <c r="J49" i="7"/>
  <c r="J142" i="7" s="1"/>
  <c r="K49" i="7"/>
  <c r="K142" i="7" s="1"/>
  <c r="L49" i="7"/>
  <c r="L142" i="7" s="1"/>
  <c r="M49" i="7"/>
  <c r="M142" i="7" s="1"/>
  <c r="N49" i="7"/>
  <c r="N142" i="7" s="1"/>
  <c r="O49" i="7"/>
  <c r="O142" i="7" s="1"/>
  <c r="P49" i="7"/>
  <c r="P142" i="7" s="1"/>
  <c r="Q49" i="7"/>
  <c r="Q142" i="7" s="1"/>
  <c r="R49" i="7"/>
  <c r="R142" i="7" s="1"/>
  <c r="S49" i="7"/>
  <c r="S142" i="7" s="1"/>
  <c r="T49" i="7"/>
  <c r="U49" i="7"/>
  <c r="U142" i="7" s="1"/>
  <c r="V49" i="7"/>
  <c r="V142" i="7" s="1"/>
  <c r="C50" i="7"/>
  <c r="C143" i="7" s="1"/>
  <c r="D50" i="7"/>
  <c r="D143" i="7" s="1"/>
  <c r="E50" i="7"/>
  <c r="E143" i="7" s="1"/>
  <c r="F50" i="7"/>
  <c r="F143" i="7" s="1"/>
  <c r="G50" i="7"/>
  <c r="G143" i="7" s="1"/>
  <c r="H50" i="7"/>
  <c r="H143" i="7" s="1"/>
  <c r="I50" i="7"/>
  <c r="I143" i="7" s="1"/>
  <c r="J50" i="7"/>
  <c r="J143" i="7" s="1"/>
  <c r="K50" i="7"/>
  <c r="K143" i="7" s="1"/>
  <c r="L50" i="7"/>
  <c r="L143" i="7" s="1"/>
  <c r="M50" i="7"/>
  <c r="M143" i="7" s="1"/>
  <c r="N50" i="7"/>
  <c r="N143" i="7" s="1"/>
  <c r="O50" i="7"/>
  <c r="O143" i="7" s="1"/>
  <c r="P50" i="7"/>
  <c r="P143" i="7" s="1"/>
  <c r="Q50" i="7"/>
  <c r="Q143" i="7" s="1"/>
  <c r="R50" i="7"/>
  <c r="R143" i="7" s="1"/>
  <c r="S50" i="7"/>
  <c r="S143" i="7" s="1"/>
  <c r="T50" i="7"/>
  <c r="T143" i="7" s="1"/>
  <c r="U50" i="7"/>
  <c r="U143" i="7" s="1"/>
  <c r="V50" i="7"/>
  <c r="V143" i="7" s="1"/>
  <c r="C51" i="7"/>
  <c r="C144" i="7" s="1"/>
  <c r="D51" i="7"/>
  <c r="D144" i="7" s="1"/>
  <c r="E51" i="7"/>
  <c r="E144" i="7" s="1"/>
  <c r="F51" i="7"/>
  <c r="F144" i="7" s="1"/>
  <c r="G51" i="7"/>
  <c r="G144" i="7" s="1"/>
  <c r="H51" i="7"/>
  <c r="H144" i="7" s="1"/>
  <c r="I51" i="7"/>
  <c r="I144" i="7" s="1"/>
  <c r="J51" i="7"/>
  <c r="J144" i="7" s="1"/>
  <c r="K51" i="7"/>
  <c r="K144" i="7" s="1"/>
  <c r="L51" i="7"/>
  <c r="L144" i="7" s="1"/>
  <c r="M51" i="7"/>
  <c r="M144" i="7" s="1"/>
  <c r="N51" i="7"/>
  <c r="N144" i="7" s="1"/>
  <c r="O51" i="7"/>
  <c r="O144" i="7" s="1"/>
  <c r="P51" i="7"/>
  <c r="P144" i="7" s="1"/>
  <c r="Q51" i="7"/>
  <c r="Q144" i="7" s="1"/>
  <c r="R51" i="7"/>
  <c r="R144" i="7" s="1"/>
  <c r="S51" i="7"/>
  <c r="S144" i="7" s="1"/>
  <c r="T51" i="7"/>
  <c r="T144" i="7" s="1"/>
  <c r="U51" i="7"/>
  <c r="U144" i="7" s="1"/>
  <c r="V51" i="7"/>
  <c r="V144" i="7" s="1"/>
  <c r="C52" i="7"/>
  <c r="C145" i="7" s="1"/>
  <c r="D52" i="7"/>
  <c r="D145" i="7" s="1"/>
  <c r="E52" i="7"/>
  <c r="E145" i="7" s="1"/>
  <c r="F52" i="7"/>
  <c r="F145" i="7" s="1"/>
  <c r="G52" i="7"/>
  <c r="G145" i="7" s="1"/>
  <c r="H52" i="7"/>
  <c r="H145" i="7" s="1"/>
  <c r="I52" i="7"/>
  <c r="I145" i="7" s="1"/>
  <c r="J52" i="7"/>
  <c r="J145" i="7" s="1"/>
  <c r="K52" i="7"/>
  <c r="K145" i="7" s="1"/>
  <c r="L52" i="7"/>
  <c r="L145" i="7" s="1"/>
  <c r="M52" i="7"/>
  <c r="M145" i="7" s="1"/>
  <c r="N52" i="7"/>
  <c r="N145" i="7" s="1"/>
  <c r="O52" i="7"/>
  <c r="O145" i="7" s="1"/>
  <c r="P52" i="7"/>
  <c r="P145" i="7" s="1"/>
  <c r="Q52" i="7"/>
  <c r="Q145" i="7" s="1"/>
  <c r="R52" i="7"/>
  <c r="R145" i="7" s="1"/>
  <c r="S52" i="7"/>
  <c r="S145" i="7" s="1"/>
  <c r="T52" i="7"/>
  <c r="U52" i="7"/>
  <c r="U145" i="7" s="1"/>
  <c r="V52" i="7"/>
  <c r="V145" i="7" s="1"/>
  <c r="C53" i="7"/>
  <c r="C146" i="7" s="1"/>
  <c r="D53" i="7"/>
  <c r="D146" i="7" s="1"/>
  <c r="E53" i="7"/>
  <c r="E146" i="7" s="1"/>
  <c r="F53" i="7"/>
  <c r="F146" i="7" s="1"/>
  <c r="G53" i="7"/>
  <c r="G146" i="7" s="1"/>
  <c r="H53" i="7"/>
  <c r="H146" i="7" s="1"/>
  <c r="I53" i="7"/>
  <c r="I146" i="7" s="1"/>
  <c r="J53" i="7"/>
  <c r="J146" i="7" s="1"/>
  <c r="K53" i="7"/>
  <c r="K146" i="7" s="1"/>
  <c r="L53" i="7"/>
  <c r="L146" i="7" s="1"/>
  <c r="M53" i="7"/>
  <c r="M146" i="7" s="1"/>
  <c r="N53" i="7"/>
  <c r="N146" i="7" s="1"/>
  <c r="O53" i="7"/>
  <c r="O146" i="7" s="1"/>
  <c r="P53" i="7"/>
  <c r="P146" i="7" s="1"/>
  <c r="Q53" i="7"/>
  <c r="Q146" i="7" s="1"/>
  <c r="R53" i="7"/>
  <c r="R146" i="7" s="1"/>
  <c r="S53" i="7"/>
  <c r="S146" i="7" s="1"/>
  <c r="T53" i="7"/>
  <c r="T146" i="7" s="1"/>
  <c r="U53" i="7"/>
  <c r="U146" i="7" s="1"/>
  <c r="V53" i="7"/>
  <c r="V146" i="7" s="1"/>
  <c r="C54" i="7"/>
  <c r="C147" i="7" s="1"/>
  <c r="D54" i="7"/>
  <c r="D147" i="7" s="1"/>
  <c r="E54" i="7"/>
  <c r="E147" i="7" s="1"/>
  <c r="F54" i="7"/>
  <c r="F147" i="7" s="1"/>
  <c r="G54" i="7"/>
  <c r="G147" i="7" s="1"/>
  <c r="H54" i="7"/>
  <c r="H147" i="7" s="1"/>
  <c r="I54" i="7"/>
  <c r="I147" i="7" s="1"/>
  <c r="J54" i="7"/>
  <c r="J147" i="7" s="1"/>
  <c r="K54" i="7"/>
  <c r="K147" i="7" s="1"/>
  <c r="L54" i="7"/>
  <c r="L147" i="7" s="1"/>
  <c r="M54" i="7"/>
  <c r="M147" i="7" s="1"/>
  <c r="N54" i="7"/>
  <c r="N147" i="7" s="1"/>
  <c r="O54" i="7"/>
  <c r="O147" i="7" s="1"/>
  <c r="P54" i="7"/>
  <c r="P147" i="7" s="1"/>
  <c r="Q54" i="7"/>
  <c r="Q147" i="7" s="1"/>
  <c r="R54" i="7"/>
  <c r="R147" i="7" s="1"/>
  <c r="S54" i="7"/>
  <c r="S147" i="7" s="1"/>
  <c r="T54" i="7"/>
  <c r="T147" i="7" s="1"/>
  <c r="U54" i="7"/>
  <c r="U147" i="7" s="1"/>
  <c r="V54" i="7"/>
  <c r="V147" i="7" s="1"/>
  <c r="C55" i="7"/>
  <c r="C148" i="7" s="1"/>
  <c r="D55" i="7"/>
  <c r="D148" i="7" s="1"/>
  <c r="E55" i="7"/>
  <c r="E148" i="7" s="1"/>
  <c r="F55" i="7"/>
  <c r="F148" i="7" s="1"/>
  <c r="G55" i="7"/>
  <c r="G148" i="7" s="1"/>
  <c r="H55" i="7"/>
  <c r="H148" i="7" s="1"/>
  <c r="I55" i="7"/>
  <c r="I148" i="7" s="1"/>
  <c r="J55" i="7"/>
  <c r="J148" i="7" s="1"/>
  <c r="K55" i="7"/>
  <c r="K148" i="7" s="1"/>
  <c r="L55" i="7"/>
  <c r="L148" i="7" s="1"/>
  <c r="M55" i="7"/>
  <c r="M148" i="7" s="1"/>
  <c r="N55" i="7"/>
  <c r="N148" i="7" s="1"/>
  <c r="O55" i="7"/>
  <c r="O148" i="7" s="1"/>
  <c r="P55" i="7"/>
  <c r="P148" i="7" s="1"/>
  <c r="Q55" i="7"/>
  <c r="Q148" i="7" s="1"/>
  <c r="R55" i="7"/>
  <c r="R148" i="7" s="1"/>
  <c r="S55" i="7"/>
  <c r="S148" i="7" s="1"/>
  <c r="T55" i="7"/>
  <c r="T148" i="7" s="1"/>
  <c r="U55" i="7"/>
  <c r="U148" i="7" s="1"/>
  <c r="V55" i="7"/>
  <c r="V148" i="7" s="1"/>
  <c r="C56" i="7"/>
  <c r="C149" i="7" s="1"/>
  <c r="D56" i="7"/>
  <c r="D149" i="7" s="1"/>
  <c r="E56" i="7"/>
  <c r="E149" i="7" s="1"/>
  <c r="F56" i="7"/>
  <c r="F149" i="7" s="1"/>
  <c r="G56" i="7"/>
  <c r="G149" i="7" s="1"/>
  <c r="H56" i="7"/>
  <c r="H149" i="7" s="1"/>
  <c r="I56" i="7"/>
  <c r="I149" i="7" s="1"/>
  <c r="J56" i="7"/>
  <c r="J149" i="7" s="1"/>
  <c r="K56" i="7"/>
  <c r="K149" i="7" s="1"/>
  <c r="L56" i="7"/>
  <c r="L149" i="7" s="1"/>
  <c r="M56" i="7"/>
  <c r="M149" i="7" s="1"/>
  <c r="N56" i="7"/>
  <c r="N149" i="7" s="1"/>
  <c r="O56" i="7"/>
  <c r="O149" i="7" s="1"/>
  <c r="P56" i="7"/>
  <c r="P149" i="7" s="1"/>
  <c r="Q56" i="7"/>
  <c r="Q149" i="7" s="1"/>
  <c r="R56" i="7"/>
  <c r="R149" i="7" s="1"/>
  <c r="S56" i="7"/>
  <c r="S149" i="7" s="1"/>
  <c r="T56" i="7"/>
  <c r="T149" i="7" s="1"/>
  <c r="U56" i="7"/>
  <c r="U149" i="7" s="1"/>
  <c r="V56" i="7"/>
  <c r="V149" i="7" s="1"/>
  <c r="C57" i="7"/>
  <c r="D57" i="7"/>
  <c r="E57" i="7"/>
  <c r="F57" i="7"/>
  <c r="G57" i="7"/>
  <c r="H57" i="7"/>
  <c r="I57" i="7"/>
  <c r="J57" i="7"/>
  <c r="K57" i="7"/>
  <c r="L57" i="7"/>
  <c r="M57" i="7"/>
  <c r="N57" i="7"/>
  <c r="O57" i="7"/>
  <c r="P57" i="7"/>
  <c r="Q57" i="7"/>
  <c r="R57" i="7"/>
  <c r="S57" i="7"/>
  <c r="T57" i="7"/>
  <c r="T150" i="7" s="1"/>
  <c r="U57" i="7"/>
  <c r="U150" i="7" s="1"/>
  <c r="V57" i="7"/>
  <c r="C58" i="7"/>
  <c r="C99" i="7" s="1"/>
  <c r="C169" i="7" s="1"/>
  <c r="D58" i="7"/>
  <c r="D99" i="7" s="1"/>
  <c r="D169" i="7" s="1"/>
  <c r="E58" i="7"/>
  <c r="E99" i="7" s="1"/>
  <c r="E169" i="7" s="1"/>
  <c r="F58" i="7"/>
  <c r="F99" i="7" s="1"/>
  <c r="F169" i="7" s="1"/>
  <c r="G58" i="7"/>
  <c r="G99" i="7" s="1"/>
  <c r="G169" i="7" s="1"/>
  <c r="H58" i="7"/>
  <c r="H99" i="7" s="1"/>
  <c r="H169" i="7" s="1"/>
  <c r="I58" i="7"/>
  <c r="I99" i="7" s="1"/>
  <c r="I169" i="7" s="1"/>
  <c r="J58" i="7"/>
  <c r="J99" i="7" s="1"/>
  <c r="J169" i="7" s="1"/>
  <c r="K58" i="7"/>
  <c r="K99" i="7" s="1"/>
  <c r="K169" i="7" s="1"/>
  <c r="L58" i="7"/>
  <c r="L99" i="7" s="1"/>
  <c r="L169" i="7" s="1"/>
  <c r="M58" i="7"/>
  <c r="M99" i="7" s="1"/>
  <c r="M169" i="7" s="1"/>
  <c r="N58" i="7"/>
  <c r="N99" i="7" s="1"/>
  <c r="N169" i="7" s="1"/>
  <c r="O58" i="7"/>
  <c r="O99" i="7" s="1"/>
  <c r="O169" i="7" s="1"/>
  <c r="P58" i="7"/>
  <c r="P99" i="7" s="1"/>
  <c r="P169" i="7" s="1"/>
  <c r="Q58" i="7"/>
  <c r="Q99" i="7" s="1"/>
  <c r="Q169" i="7" s="1"/>
  <c r="R58" i="7"/>
  <c r="R99" i="7" s="1"/>
  <c r="R169" i="7" s="1"/>
  <c r="S58" i="7"/>
  <c r="S99" i="7" s="1"/>
  <c r="S169" i="7" s="1"/>
  <c r="T58" i="7"/>
  <c r="T99" i="7" s="1"/>
  <c r="T169" i="7" s="1"/>
  <c r="U58" i="7"/>
  <c r="V58" i="7"/>
  <c r="V99" i="7" s="1"/>
  <c r="V169" i="7" s="1"/>
  <c r="C59" i="7"/>
  <c r="C100" i="7" s="1"/>
  <c r="D59" i="7"/>
  <c r="D100" i="7" s="1"/>
  <c r="E59" i="7"/>
  <c r="E100" i="7" s="1"/>
  <c r="F59" i="7"/>
  <c r="G59" i="7"/>
  <c r="G100" i="7" s="1"/>
  <c r="H59" i="7"/>
  <c r="I59" i="7"/>
  <c r="I100" i="7" s="1"/>
  <c r="J59" i="7"/>
  <c r="J100" i="7" s="1"/>
  <c r="K59" i="7"/>
  <c r="K100" i="7" s="1"/>
  <c r="L59" i="7"/>
  <c r="M59" i="7"/>
  <c r="N59" i="7"/>
  <c r="N100" i="7" s="1"/>
  <c r="O59" i="7"/>
  <c r="O100" i="7" s="1"/>
  <c r="P59" i="7"/>
  <c r="Q59" i="7"/>
  <c r="R59" i="7"/>
  <c r="R100" i="7" s="1"/>
  <c r="S59" i="7"/>
  <c r="S100" i="7" s="1"/>
  <c r="T59" i="7"/>
  <c r="T100" i="7" s="1"/>
  <c r="U59" i="7"/>
  <c r="U100" i="7" s="1"/>
  <c r="V59" i="7"/>
  <c r="C60" i="7"/>
  <c r="D60" i="7"/>
  <c r="D101" i="7" s="1"/>
  <c r="E60" i="7"/>
  <c r="E101" i="7" s="1"/>
  <c r="F60" i="7"/>
  <c r="F101" i="7" s="1"/>
  <c r="G60" i="7"/>
  <c r="H60" i="7"/>
  <c r="I60" i="7"/>
  <c r="I101" i="7" s="1"/>
  <c r="J60" i="7"/>
  <c r="J101" i="7" s="1"/>
  <c r="K60" i="7"/>
  <c r="K101" i="7" s="1"/>
  <c r="L60" i="7"/>
  <c r="M60" i="7"/>
  <c r="N60" i="7"/>
  <c r="N101" i="7" s="1"/>
  <c r="O60" i="7"/>
  <c r="O101" i="7" s="1"/>
  <c r="P60" i="7"/>
  <c r="Q60" i="7"/>
  <c r="R60" i="7"/>
  <c r="R101" i="7" s="1"/>
  <c r="S60" i="7"/>
  <c r="S101" i="7" s="1"/>
  <c r="T60" i="7"/>
  <c r="T101" i="7" s="1"/>
  <c r="U60" i="7"/>
  <c r="U101" i="7" s="1"/>
  <c r="V60" i="7"/>
  <c r="V101" i="7" s="1"/>
  <c r="C61" i="7"/>
  <c r="D61" i="7"/>
  <c r="E61" i="7"/>
  <c r="F61" i="7"/>
  <c r="G61" i="7"/>
  <c r="H61" i="7"/>
  <c r="I61" i="7"/>
  <c r="J61" i="7"/>
  <c r="K61" i="7"/>
  <c r="L61" i="7"/>
  <c r="M61" i="7"/>
  <c r="N61" i="7"/>
  <c r="O61" i="7"/>
  <c r="P61" i="7"/>
  <c r="Q61" i="7"/>
  <c r="R61" i="7"/>
  <c r="S61" i="7"/>
  <c r="T61" i="7"/>
  <c r="U61" i="7"/>
  <c r="V61" i="7"/>
  <c r="B46" i="7"/>
  <c r="B139" i="7" s="1"/>
  <c r="B47" i="7"/>
  <c r="B140" i="7" s="1"/>
  <c r="B48" i="7"/>
  <c r="B141" i="7" s="1"/>
  <c r="B49" i="7"/>
  <c r="B142" i="7" s="1"/>
  <c r="B50" i="7"/>
  <c r="B143" i="7" s="1"/>
  <c r="B51" i="7"/>
  <c r="B144" i="7" s="1"/>
  <c r="B52" i="7"/>
  <c r="B145" i="7" s="1"/>
  <c r="B53" i="7"/>
  <c r="B146" i="7" s="1"/>
  <c r="B54" i="7"/>
  <c r="B147" i="7" s="1"/>
  <c r="B55" i="7"/>
  <c r="B148" i="7" s="1"/>
  <c r="B56" i="7"/>
  <c r="B149" i="7" s="1"/>
  <c r="B57" i="7"/>
  <c r="B58" i="7"/>
  <c r="B99" i="7" s="1"/>
  <c r="B169" i="7" s="1"/>
  <c r="B59" i="7"/>
  <c r="B60" i="7"/>
  <c r="B101" i="7" s="1"/>
  <c r="B61" i="7"/>
  <c r="W39" i="7"/>
  <c r="W40" i="7"/>
  <c r="W27" i="7"/>
  <c r="W28" i="7"/>
  <c r="W29" i="7"/>
  <c r="W30" i="7"/>
  <c r="W31" i="7"/>
  <c r="W32" i="7"/>
  <c r="W33" i="7"/>
  <c r="W34" i="7"/>
  <c r="W38" i="7"/>
  <c r="W26" i="7"/>
  <c r="C22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154" i="7"/>
  <c r="W153" i="7"/>
  <c r="B107" i="7"/>
  <c r="C107" i="7"/>
  <c r="D107" i="7"/>
  <c r="B108" i="7"/>
  <c r="C108" i="7"/>
  <c r="D108" i="7"/>
  <c r="B109" i="7"/>
  <c r="C109" i="7"/>
  <c r="D109" i="7"/>
  <c r="B110" i="7"/>
  <c r="E110" i="7" s="1"/>
  <c r="C110" i="7"/>
  <c r="D110" i="7"/>
  <c r="B111" i="7"/>
  <c r="C111" i="7"/>
  <c r="D111" i="7"/>
  <c r="B112" i="7"/>
  <c r="C112" i="7"/>
  <c r="D112" i="7"/>
  <c r="B113" i="7"/>
  <c r="C113" i="7"/>
  <c r="D113" i="7"/>
  <c r="G113" i="7" s="1"/>
  <c r="B114" i="7"/>
  <c r="C114" i="7"/>
  <c r="F114" i="7" s="1"/>
  <c r="D114" i="7"/>
  <c r="B115" i="7"/>
  <c r="C115" i="7"/>
  <c r="D115" i="7"/>
  <c r="B116" i="7"/>
  <c r="C116" i="7"/>
  <c r="F116" i="7" s="1"/>
  <c r="D116" i="7"/>
  <c r="B117" i="7"/>
  <c r="C117" i="7"/>
  <c r="D117" i="7"/>
  <c r="G117" i="7" s="1"/>
  <c r="C106" i="7"/>
  <c r="D106" i="7"/>
  <c r="B106" i="7"/>
  <c r="W19" i="7"/>
  <c r="W20" i="7"/>
  <c r="W21" i="7"/>
  <c r="W13" i="7"/>
  <c r="W12" i="7"/>
  <c r="W11" i="7"/>
  <c r="W10" i="7"/>
  <c r="W9" i="7"/>
  <c r="W8" i="7"/>
  <c r="W7" i="7"/>
  <c r="W6" i="7"/>
  <c r="W5" i="7"/>
  <c r="P98" i="7" l="1"/>
  <c r="P150" i="7"/>
  <c r="D98" i="7"/>
  <c r="D150" i="7"/>
  <c r="AA16" i="1"/>
  <c r="T145" i="7"/>
  <c r="AA13" i="1"/>
  <c r="T142" i="7"/>
  <c r="AA10" i="1"/>
  <c r="T139" i="7"/>
  <c r="O98" i="7"/>
  <c r="O150" i="7"/>
  <c r="M98" i="7"/>
  <c r="M150" i="7"/>
  <c r="G10" i="1"/>
  <c r="E139" i="7"/>
  <c r="N98" i="7"/>
  <c r="N150" i="7"/>
  <c r="S21" i="1"/>
  <c r="L98" i="7"/>
  <c r="L150" i="7"/>
  <c r="C98" i="7"/>
  <c r="C168" i="7" s="1"/>
  <c r="C150" i="7"/>
  <c r="K98" i="7"/>
  <c r="K168" i="7" s="1"/>
  <c r="K150" i="7"/>
  <c r="O21" i="1"/>
  <c r="V98" i="7"/>
  <c r="V150" i="7"/>
  <c r="J98" i="7"/>
  <c r="J168" i="7" s="1"/>
  <c r="J150" i="7"/>
  <c r="E98" i="7"/>
  <c r="E150" i="7"/>
  <c r="G21" i="1"/>
  <c r="I98" i="7"/>
  <c r="I168" i="7" s="1"/>
  <c r="I150" i="7"/>
  <c r="Q98" i="7"/>
  <c r="Q168" i="7" s="1"/>
  <c r="Q150" i="7"/>
  <c r="W21" i="1"/>
  <c r="S98" i="7"/>
  <c r="S150" i="7"/>
  <c r="G98" i="7"/>
  <c r="G168" i="7" s="1"/>
  <c r="G150" i="7"/>
  <c r="H98" i="7"/>
  <c r="H150" i="7"/>
  <c r="K21" i="1"/>
  <c r="AA9" i="1"/>
  <c r="T138" i="7"/>
  <c r="B98" i="7"/>
  <c r="B168" i="7" s="1"/>
  <c r="B150" i="7"/>
  <c r="C21" i="1"/>
  <c r="D44" i="1" s="1"/>
  <c r="R98" i="7"/>
  <c r="R150" i="7"/>
  <c r="F98" i="7"/>
  <c r="F168" i="7" s="1"/>
  <c r="F150" i="7"/>
  <c r="D16" i="8"/>
  <c r="T98" i="7"/>
  <c r="T168" i="7" s="1"/>
  <c r="AA21" i="1"/>
  <c r="AA19" i="1"/>
  <c r="Z22" i="1"/>
  <c r="G9" i="1"/>
  <c r="AA20" i="1"/>
  <c r="W58" i="7"/>
  <c r="AA17" i="1"/>
  <c r="G17" i="1"/>
  <c r="G14" i="1"/>
  <c r="AA14" i="1"/>
  <c r="G11" i="1"/>
  <c r="AA12" i="1"/>
  <c r="C14" i="1"/>
  <c r="C17" i="1"/>
  <c r="AA15" i="1"/>
  <c r="AA18" i="1"/>
  <c r="C18" i="1"/>
  <c r="C15" i="1"/>
  <c r="AA11" i="1"/>
  <c r="C16" i="1"/>
  <c r="C13" i="1"/>
  <c r="G20" i="1"/>
  <c r="W56" i="7"/>
  <c r="W47" i="7"/>
  <c r="G18" i="1"/>
  <c r="G15" i="1"/>
  <c r="G12" i="1"/>
  <c r="W48" i="7"/>
  <c r="G19" i="1"/>
  <c r="G16" i="1"/>
  <c r="G13" i="1"/>
  <c r="W55" i="7"/>
  <c r="W46" i="7"/>
  <c r="W54" i="7"/>
  <c r="C12" i="1"/>
  <c r="W53" i="7"/>
  <c r="C11" i="1"/>
  <c r="W52" i="7"/>
  <c r="C10" i="1"/>
  <c r="W51" i="7"/>
  <c r="W50" i="7"/>
  <c r="C20" i="1"/>
  <c r="W49" i="7"/>
  <c r="C19" i="1"/>
  <c r="W57" i="7"/>
  <c r="AC19" i="1"/>
  <c r="AC18" i="1"/>
  <c r="AC10" i="1"/>
  <c r="AC20" i="1"/>
  <c r="AC16" i="1"/>
  <c r="AC12" i="1"/>
  <c r="AC11" i="1"/>
  <c r="AC14" i="1"/>
  <c r="AC9" i="1"/>
  <c r="AC17" i="1"/>
  <c r="AC13" i="1"/>
  <c r="AC15" i="1"/>
  <c r="W22" i="7"/>
  <c r="U98" i="7"/>
  <c r="U168" i="7" s="1"/>
  <c r="U99" i="7"/>
  <c r="U169" i="7" s="1"/>
  <c r="W169" i="7" s="1"/>
  <c r="F112" i="7"/>
  <c r="V62" i="7"/>
  <c r="T62" i="7"/>
  <c r="U62" i="7"/>
  <c r="I114" i="7"/>
  <c r="H110" i="7"/>
  <c r="J117" i="7"/>
  <c r="I116" i="7"/>
  <c r="J113" i="7"/>
  <c r="E106" i="7"/>
  <c r="F117" i="7"/>
  <c r="E116" i="7"/>
  <c r="G114" i="7"/>
  <c r="F113" i="7"/>
  <c r="E112" i="7"/>
  <c r="G110" i="7"/>
  <c r="F109" i="7"/>
  <c r="E108" i="7"/>
  <c r="G106" i="7"/>
  <c r="E117" i="7"/>
  <c r="G115" i="7"/>
  <c r="E113" i="7"/>
  <c r="G111" i="7"/>
  <c r="F110" i="7"/>
  <c r="E109" i="7"/>
  <c r="G107" i="7"/>
  <c r="F106" i="7"/>
  <c r="G116" i="7"/>
  <c r="F115" i="7"/>
  <c r="E114" i="7"/>
  <c r="G112" i="7"/>
  <c r="F111" i="7"/>
  <c r="G108" i="7"/>
  <c r="F107" i="7"/>
  <c r="E115" i="7"/>
  <c r="E111" i="7"/>
  <c r="G109" i="7"/>
  <c r="F108" i="7"/>
  <c r="E107" i="7"/>
  <c r="F62" i="7"/>
  <c r="M168" i="7" l="1"/>
  <c r="O168" i="7"/>
  <c r="L168" i="7"/>
  <c r="AD21" i="1"/>
  <c r="H168" i="7"/>
  <c r="E168" i="7"/>
  <c r="N168" i="7"/>
  <c r="R168" i="7"/>
  <c r="V168" i="7"/>
  <c r="D168" i="7"/>
  <c r="S168" i="7"/>
  <c r="W150" i="7"/>
  <c r="P168" i="7"/>
  <c r="E16" i="8"/>
  <c r="D152" i="7"/>
  <c r="AA22" i="1"/>
  <c r="W98" i="7"/>
  <c r="W99" i="7"/>
  <c r="G22" i="1"/>
  <c r="C152" i="7"/>
  <c r="E152" i="7"/>
  <c r="G152" i="7"/>
  <c r="F152" i="7"/>
  <c r="I112" i="7"/>
  <c r="H111" i="7"/>
  <c r="I111" i="7"/>
  <c r="J116" i="7"/>
  <c r="I110" i="7"/>
  <c r="H117" i="7"/>
  <c r="H108" i="7"/>
  <c r="I113" i="7"/>
  <c r="H106" i="7"/>
  <c r="L116" i="7"/>
  <c r="K110" i="7"/>
  <c r="H107" i="7"/>
  <c r="H115" i="7"/>
  <c r="J112" i="7"/>
  <c r="I106" i="7"/>
  <c r="J111" i="7"/>
  <c r="J106" i="7"/>
  <c r="I109" i="7"/>
  <c r="J114" i="7"/>
  <c r="I108" i="7"/>
  <c r="I107" i="7"/>
  <c r="H114" i="7"/>
  <c r="J107" i="7"/>
  <c r="H113" i="7"/>
  <c r="J110" i="7"/>
  <c r="H116" i="7"/>
  <c r="M113" i="7"/>
  <c r="M117" i="7"/>
  <c r="J109" i="7"/>
  <c r="J108" i="7"/>
  <c r="I115" i="7"/>
  <c r="H109" i="7"/>
  <c r="J115" i="7"/>
  <c r="H112" i="7"/>
  <c r="I117" i="7"/>
  <c r="L114" i="7"/>
  <c r="B68" i="7"/>
  <c r="B87" i="7" s="1"/>
  <c r="B157" i="7" s="1"/>
  <c r="C68" i="7"/>
  <c r="C87" i="7" s="1"/>
  <c r="C157" i="7" s="1"/>
  <c r="D68" i="7"/>
  <c r="D87" i="7" s="1"/>
  <c r="D157" i="7" s="1"/>
  <c r="B69" i="7"/>
  <c r="B88" i="7" s="1"/>
  <c r="B158" i="7" s="1"/>
  <c r="C69" i="7"/>
  <c r="C88" i="7" s="1"/>
  <c r="C158" i="7" s="1"/>
  <c r="D69" i="7"/>
  <c r="D88" i="7" s="1"/>
  <c r="D158" i="7" s="1"/>
  <c r="B70" i="7"/>
  <c r="B89" i="7" s="1"/>
  <c r="B159" i="7" s="1"/>
  <c r="C70" i="7"/>
  <c r="C89" i="7" s="1"/>
  <c r="C159" i="7" s="1"/>
  <c r="D70" i="7"/>
  <c r="D89" i="7" s="1"/>
  <c r="D159" i="7" s="1"/>
  <c r="B71" i="7"/>
  <c r="B90" i="7" s="1"/>
  <c r="B160" i="7" s="1"/>
  <c r="C71" i="7"/>
  <c r="C90" i="7" s="1"/>
  <c r="C160" i="7" s="1"/>
  <c r="D71" i="7"/>
  <c r="D90" i="7" s="1"/>
  <c r="D160" i="7" s="1"/>
  <c r="B72" i="7"/>
  <c r="B91" i="7" s="1"/>
  <c r="B161" i="7" s="1"/>
  <c r="C72" i="7"/>
  <c r="C91" i="7" s="1"/>
  <c r="C161" i="7" s="1"/>
  <c r="D72" i="7"/>
  <c r="D91" i="7" s="1"/>
  <c r="D161" i="7" s="1"/>
  <c r="B73" i="7"/>
  <c r="B92" i="7" s="1"/>
  <c r="B162" i="7" s="1"/>
  <c r="C73" i="7"/>
  <c r="C92" i="7" s="1"/>
  <c r="C162" i="7" s="1"/>
  <c r="D73" i="7"/>
  <c r="D92" i="7" s="1"/>
  <c r="D162" i="7" s="1"/>
  <c r="B74" i="7"/>
  <c r="B93" i="7" s="1"/>
  <c r="B163" i="7" s="1"/>
  <c r="C74" i="7"/>
  <c r="C93" i="7" s="1"/>
  <c r="C163" i="7" s="1"/>
  <c r="D74" i="7"/>
  <c r="D93" i="7" s="1"/>
  <c r="D163" i="7" s="1"/>
  <c r="B75" i="7"/>
  <c r="B94" i="7" s="1"/>
  <c r="B164" i="7" s="1"/>
  <c r="C75" i="7"/>
  <c r="C94" i="7" s="1"/>
  <c r="C164" i="7" s="1"/>
  <c r="D75" i="7"/>
  <c r="D94" i="7" s="1"/>
  <c r="D164" i="7" s="1"/>
  <c r="B76" i="7"/>
  <c r="B95" i="7" s="1"/>
  <c r="B165" i="7" s="1"/>
  <c r="C76" i="7"/>
  <c r="C95" i="7" s="1"/>
  <c r="C165" i="7" s="1"/>
  <c r="D76" i="7"/>
  <c r="D95" i="7" s="1"/>
  <c r="D165" i="7" s="1"/>
  <c r="B77" i="7"/>
  <c r="B96" i="7" s="1"/>
  <c r="B166" i="7" s="1"/>
  <c r="C77" i="7"/>
  <c r="C96" i="7" s="1"/>
  <c r="C166" i="7" s="1"/>
  <c r="D77" i="7"/>
  <c r="D96" i="7" s="1"/>
  <c r="D166" i="7" s="1"/>
  <c r="B78" i="7"/>
  <c r="B97" i="7" s="1"/>
  <c r="B167" i="7" s="1"/>
  <c r="C78" i="7"/>
  <c r="C97" i="7" s="1"/>
  <c r="C167" i="7" s="1"/>
  <c r="D78" i="7"/>
  <c r="D97" i="7" s="1"/>
  <c r="D167" i="7" s="1"/>
  <c r="C67" i="7"/>
  <c r="C86" i="7" s="1"/>
  <c r="C156" i="7" s="1"/>
  <c r="D67" i="7"/>
  <c r="D86" i="7" s="1"/>
  <c r="D156" i="7" s="1"/>
  <c r="B67" i="7"/>
  <c r="E67" i="7" s="1"/>
  <c r="W168" i="7" l="1"/>
  <c r="F16" i="8"/>
  <c r="E86" i="7"/>
  <c r="E156" i="7" s="1"/>
  <c r="Y66" i="7"/>
  <c r="Y67" i="7" s="1"/>
  <c r="C170" i="7"/>
  <c r="C172" i="7" s="1"/>
  <c r="C174" i="7" s="1"/>
  <c r="D105" i="1" s="1"/>
  <c r="H152" i="7"/>
  <c r="H26" i="1"/>
  <c r="D170" i="7"/>
  <c r="J152" i="7"/>
  <c r="I152" i="7"/>
  <c r="D102" i="7"/>
  <c r="C102" i="7"/>
  <c r="L112" i="7"/>
  <c r="O114" i="7"/>
  <c r="M108" i="7"/>
  <c r="K116" i="7"/>
  <c r="K113" i="7"/>
  <c r="K114" i="7"/>
  <c r="L108" i="7"/>
  <c r="L109" i="7"/>
  <c r="M111" i="7"/>
  <c r="M112" i="7"/>
  <c r="K107" i="7"/>
  <c r="K106" i="7"/>
  <c r="K108" i="7"/>
  <c r="L111" i="7"/>
  <c r="L117" i="7"/>
  <c r="P117" i="7"/>
  <c r="O116" i="7"/>
  <c r="L110" i="7"/>
  <c r="M115" i="7"/>
  <c r="L115" i="7"/>
  <c r="M110" i="7"/>
  <c r="M107" i="7"/>
  <c r="L107" i="7"/>
  <c r="M114" i="7"/>
  <c r="M106" i="7"/>
  <c r="L106" i="7"/>
  <c r="N110" i="7"/>
  <c r="L113" i="7"/>
  <c r="K117" i="7"/>
  <c r="M116" i="7"/>
  <c r="K111" i="7"/>
  <c r="K112" i="7"/>
  <c r="K109" i="7"/>
  <c r="M109" i="7"/>
  <c r="P113" i="7"/>
  <c r="K115" i="7"/>
  <c r="H27" i="1"/>
  <c r="H16" i="8" l="1"/>
  <c r="G16" i="8"/>
  <c r="L27" i="1"/>
  <c r="H44" i="1"/>
  <c r="T71" i="1"/>
  <c r="X71" i="1" s="1"/>
  <c r="AB71" i="1" s="1"/>
  <c r="K152" i="7"/>
  <c r="L26" i="1"/>
  <c r="L152" i="7"/>
  <c r="D172" i="7"/>
  <c r="D174" i="7" s="1"/>
  <c r="M152" i="7"/>
  <c r="O112" i="7"/>
  <c r="P109" i="7"/>
  <c r="N112" i="7"/>
  <c r="P116" i="7"/>
  <c r="O113" i="7"/>
  <c r="P106" i="7"/>
  <c r="N113" i="7"/>
  <c r="O106" i="7"/>
  <c r="P114" i="7"/>
  <c r="P107" i="7"/>
  <c r="O115" i="7"/>
  <c r="O110" i="7"/>
  <c r="R116" i="7"/>
  <c r="S117" i="7"/>
  <c r="O111" i="7"/>
  <c r="N106" i="7"/>
  <c r="P112" i="7"/>
  <c r="O109" i="7"/>
  <c r="N114" i="7"/>
  <c r="N116" i="7"/>
  <c r="N115" i="7"/>
  <c r="S113" i="7"/>
  <c r="N109" i="7"/>
  <c r="N111" i="7"/>
  <c r="N117" i="7"/>
  <c r="Q110" i="7"/>
  <c r="R114" i="7"/>
  <c r="O107" i="7"/>
  <c r="P110" i="7"/>
  <c r="P115" i="7"/>
  <c r="O117" i="7"/>
  <c r="N108" i="7"/>
  <c r="N107" i="7"/>
  <c r="P111" i="7"/>
  <c r="O108" i="7"/>
  <c r="P108" i="7"/>
  <c r="P27" i="1" l="1"/>
  <c r="L44" i="1"/>
  <c r="P26" i="1"/>
  <c r="O152" i="7"/>
  <c r="R112" i="7"/>
  <c r="P152" i="7"/>
  <c r="N152" i="7"/>
  <c r="S110" i="7"/>
  <c r="T110" i="7"/>
  <c r="V113" i="7"/>
  <c r="Q114" i="7"/>
  <c r="S112" i="7"/>
  <c r="R111" i="7"/>
  <c r="R115" i="7"/>
  <c r="S114" i="7"/>
  <c r="R113" i="7"/>
  <c r="Q112" i="7"/>
  <c r="Q107" i="7"/>
  <c r="U114" i="7"/>
  <c r="Q117" i="7"/>
  <c r="R109" i="7"/>
  <c r="Q106" i="7"/>
  <c r="R110" i="7"/>
  <c r="S107" i="7"/>
  <c r="R106" i="7"/>
  <c r="S106" i="7"/>
  <c r="S109" i="7"/>
  <c r="S108" i="7"/>
  <c r="S115" i="7"/>
  <c r="Q109" i="7"/>
  <c r="Q116" i="7"/>
  <c r="V117" i="7"/>
  <c r="S116" i="7"/>
  <c r="R108" i="7"/>
  <c r="R117" i="7"/>
  <c r="S111" i="7"/>
  <c r="Q108" i="7"/>
  <c r="R107" i="7"/>
  <c r="Q111" i="7"/>
  <c r="Q115" i="7"/>
  <c r="U116" i="7"/>
  <c r="Q113" i="7"/>
  <c r="T27" i="1" l="1"/>
  <c r="P44" i="1"/>
  <c r="U112" i="7"/>
  <c r="T26" i="1"/>
  <c r="R152" i="7"/>
  <c r="S152" i="7"/>
  <c r="Q152" i="7"/>
  <c r="V116" i="7"/>
  <c r="T109" i="7"/>
  <c r="V107" i="7"/>
  <c r="T107" i="7"/>
  <c r="U113" i="7"/>
  <c r="T115" i="7"/>
  <c r="V111" i="7"/>
  <c r="V108" i="7"/>
  <c r="V106" i="7"/>
  <c r="T106" i="7"/>
  <c r="T117" i="7"/>
  <c r="U115" i="7"/>
  <c r="V112" i="7"/>
  <c r="V110" i="7"/>
  <c r="T113" i="7"/>
  <c r="U107" i="7"/>
  <c r="U108" i="7"/>
  <c r="V115" i="7"/>
  <c r="V109" i="7"/>
  <c r="U106" i="7"/>
  <c r="U110" i="7"/>
  <c r="U109" i="7"/>
  <c r="T112" i="7"/>
  <c r="V114" i="7"/>
  <c r="T111" i="7"/>
  <c r="T108" i="7"/>
  <c r="U117" i="7"/>
  <c r="T116" i="7"/>
  <c r="U111" i="7"/>
  <c r="T114" i="7"/>
  <c r="X79" i="1"/>
  <c r="G17" i="8" s="1"/>
  <c r="X27" i="1" l="1"/>
  <c r="T44" i="1"/>
  <c r="X26" i="1"/>
  <c r="AB79" i="1"/>
  <c r="H17" i="8" s="1"/>
  <c r="W146" i="7"/>
  <c r="W143" i="7"/>
  <c r="W149" i="7"/>
  <c r="W145" i="7"/>
  <c r="V152" i="7"/>
  <c r="W141" i="7"/>
  <c r="W148" i="7"/>
  <c r="W142" i="7"/>
  <c r="W140" i="7"/>
  <c r="W147" i="7"/>
  <c r="E68" i="7"/>
  <c r="F68" i="7"/>
  <c r="G68" i="7"/>
  <c r="E69" i="7"/>
  <c r="F69" i="7"/>
  <c r="G69" i="7"/>
  <c r="E70" i="7"/>
  <c r="F70" i="7"/>
  <c r="G70" i="7"/>
  <c r="E71" i="7"/>
  <c r="F71" i="7"/>
  <c r="G71" i="7"/>
  <c r="E72" i="7"/>
  <c r="F72" i="7"/>
  <c r="G72" i="7"/>
  <c r="E73" i="7"/>
  <c r="F73" i="7"/>
  <c r="G73" i="7"/>
  <c r="E74" i="7"/>
  <c r="F74" i="7"/>
  <c r="G74" i="7"/>
  <c r="E75" i="7"/>
  <c r="F75" i="7"/>
  <c r="G75" i="7"/>
  <c r="E76" i="7"/>
  <c r="F76" i="7"/>
  <c r="G76" i="7"/>
  <c r="E77" i="7"/>
  <c r="F77" i="7"/>
  <c r="G77" i="7"/>
  <c r="E78" i="7"/>
  <c r="F78" i="7"/>
  <c r="G78" i="7"/>
  <c r="F67" i="7"/>
  <c r="G67" i="7"/>
  <c r="H67" i="7"/>
  <c r="X44" i="1" l="1"/>
  <c r="AB27" i="1"/>
  <c r="W139" i="7"/>
  <c r="T152" i="7"/>
  <c r="W144" i="7"/>
  <c r="U152" i="7"/>
  <c r="J77" i="7"/>
  <c r="G96" i="7"/>
  <c r="G166" i="7" s="1"/>
  <c r="J73" i="7"/>
  <c r="G92" i="7"/>
  <c r="G162" i="7" s="1"/>
  <c r="J69" i="7"/>
  <c r="G88" i="7"/>
  <c r="G158" i="7" s="1"/>
  <c r="J78" i="7"/>
  <c r="G97" i="7"/>
  <c r="G167" i="7" s="1"/>
  <c r="J74" i="7"/>
  <c r="G93" i="7"/>
  <c r="G163" i="7" s="1"/>
  <c r="J70" i="7"/>
  <c r="G89" i="7"/>
  <c r="G159" i="7" s="1"/>
  <c r="H77" i="7"/>
  <c r="E96" i="7"/>
  <c r="E166" i="7" s="1"/>
  <c r="H73" i="7"/>
  <c r="E92" i="7"/>
  <c r="E162" i="7" s="1"/>
  <c r="J71" i="7"/>
  <c r="G90" i="7"/>
  <c r="G160" i="7" s="1"/>
  <c r="I70" i="7"/>
  <c r="F89" i="7"/>
  <c r="F159" i="7" s="1"/>
  <c r="H69" i="7"/>
  <c r="E88" i="7"/>
  <c r="E158" i="7" s="1"/>
  <c r="I67" i="7"/>
  <c r="F86" i="7"/>
  <c r="F156" i="7" s="1"/>
  <c r="I76" i="7"/>
  <c r="F95" i="7"/>
  <c r="F165" i="7" s="1"/>
  <c r="H75" i="7"/>
  <c r="E94" i="7"/>
  <c r="E164" i="7" s="1"/>
  <c r="I72" i="7"/>
  <c r="F91" i="7"/>
  <c r="F161" i="7" s="1"/>
  <c r="H71" i="7"/>
  <c r="E90" i="7"/>
  <c r="E160" i="7" s="1"/>
  <c r="I68" i="7"/>
  <c r="F87" i="7"/>
  <c r="F157" i="7" s="1"/>
  <c r="I77" i="7"/>
  <c r="F96" i="7"/>
  <c r="F166" i="7" s="1"/>
  <c r="H76" i="7"/>
  <c r="E95" i="7"/>
  <c r="E165" i="7" s="1"/>
  <c r="I73" i="7"/>
  <c r="F92" i="7"/>
  <c r="F162" i="7" s="1"/>
  <c r="H72" i="7"/>
  <c r="E91" i="7"/>
  <c r="E161" i="7" s="1"/>
  <c r="I69" i="7"/>
  <c r="F88" i="7"/>
  <c r="F158" i="7" s="1"/>
  <c r="H68" i="7"/>
  <c r="E87" i="7"/>
  <c r="E157" i="7" s="1"/>
  <c r="K67" i="7"/>
  <c r="H86" i="7"/>
  <c r="H156" i="7" s="1"/>
  <c r="I78" i="7"/>
  <c r="F97" i="7"/>
  <c r="F167" i="7" s="1"/>
  <c r="J75" i="7"/>
  <c r="G94" i="7"/>
  <c r="G164" i="7" s="1"/>
  <c r="I74" i="7"/>
  <c r="F93" i="7"/>
  <c r="F163" i="7" s="1"/>
  <c r="J67" i="7"/>
  <c r="G86" i="7"/>
  <c r="G156" i="7" s="1"/>
  <c r="H78" i="7"/>
  <c r="E97" i="7"/>
  <c r="E167" i="7" s="1"/>
  <c r="J76" i="7"/>
  <c r="G95" i="7"/>
  <c r="G165" i="7" s="1"/>
  <c r="I75" i="7"/>
  <c r="F94" i="7"/>
  <c r="F164" i="7" s="1"/>
  <c r="H74" i="7"/>
  <c r="E93" i="7"/>
  <c r="E163" i="7" s="1"/>
  <c r="J72" i="7"/>
  <c r="G91" i="7"/>
  <c r="G161" i="7" s="1"/>
  <c r="I71" i="7"/>
  <c r="F90" i="7"/>
  <c r="F160" i="7" s="1"/>
  <c r="H70" i="7"/>
  <c r="E89" i="7"/>
  <c r="E159" i="7" s="1"/>
  <c r="J68" i="7"/>
  <c r="G87" i="7"/>
  <c r="G157" i="7" s="1"/>
  <c r="W101" i="7"/>
  <c r="F22" i="1"/>
  <c r="AB44" i="1" l="1"/>
  <c r="AB36" i="1"/>
  <c r="AB39" i="1"/>
  <c r="AB41" i="1"/>
  <c r="AB42" i="1"/>
  <c r="AB33" i="1"/>
  <c r="AB34" i="1"/>
  <c r="AB43" i="1"/>
  <c r="AB38" i="1"/>
  <c r="AB32" i="1"/>
  <c r="AB40" i="1"/>
  <c r="AB35" i="1"/>
  <c r="AB37" i="1"/>
  <c r="G170" i="7"/>
  <c r="G172" i="7" s="1"/>
  <c r="G174" i="7" s="1"/>
  <c r="E170" i="7"/>
  <c r="E172" i="7" s="1"/>
  <c r="E174" i="7" s="1"/>
  <c r="F170" i="7"/>
  <c r="F172" i="7" s="1"/>
  <c r="F174" i="7" s="1"/>
  <c r="AB26" i="1"/>
  <c r="G102" i="7"/>
  <c r="F102" i="7"/>
  <c r="M68" i="7"/>
  <c r="J87" i="7"/>
  <c r="J157" i="7" s="1"/>
  <c r="K74" i="7"/>
  <c r="H93" i="7"/>
  <c r="H163" i="7" s="1"/>
  <c r="M75" i="7"/>
  <c r="J94" i="7"/>
  <c r="J164" i="7" s="1"/>
  <c r="L69" i="7"/>
  <c r="I88" i="7"/>
  <c r="I158" i="7" s="1"/>
  <c r="K71" i="7"/>
  <c r="H90" i="7"/>
  <c r="H160" i="7" s="1"/>
  <c r="L67" i="7"/>
  <c r="I86" i="7"/>
  <c r="I156" i="7" s="1"/>
  <c r="K73" i="7"/>
  <c r="H92" i="7"/>
  <c r="H162" i="7" s="1"/>
  <c r="M78" i="7"/>
  <c r="J97" i="7"/>
  <c r="J167" i="7" s="1"/>
  <c r="M73" i="7"/>
  <c r="J92" i="7"/>
  <c r="J162" i="7" s="1"/>
  <c r="E102" i="7"/>
  <c r="L71" i="7"/>
  <c r="I90" i="7"/>
  <c r="I160" i="7" s="1"/>
  <c r="M76" i="7"/>
  <c r="J95" i="7"/>
  <c r="J165" i="7" s="1"/>
  <c r="M67" i="7"/>
  <c r="J86" i="7"/>
  <c r="J156" i="7" s="1"/>
  <c r="N67" i="7"/>
  <c r="K86" i="7"/>
  <c r="K156" i="7" s="1"/>
  <c r="L73" i="7"/>
  <c r="I92" i="7"/>
  <c r="I162" i="7" s="1"/>
  <c r="L77" i="7"/>
  <c r="I96" i="7"/>
  <c r="I166" i="7" s="1"/>
  <c r="K75" i="7"/>
  <c r="H94" i="7"/>
  <c r="H164" i="7" s="1"/>
  <c r="L70" i="7"/>
  <c r="I89" i="7"/>
  <c r="I159" i="7" s="1"/>
  <c r="M70" i="7"/>
  <c r="J89" i="7"/>
  <c r="J159" i="7" s="1"/>
  <c r="K70" i="7"/>
  <c r="H89" i="7"/>
  <c r="H159" i="7" s="1"/>
  <c r="M72" i="7"/>
  <c r="J91" i="7"/>
  <c r="J161" i="7" s="1"/>
  <c r="L75" i="7"/>
  <c r="I94" i="7"/>
  <c r="I164" i="7" s="1"/>
  <c r="K78" i="7"/>
  <c r="H97" i="7"/>
  <c r="H167" i="7" s="1"/>
  <c r="L74" i="7"/>
  <c r="I93" i="7"/>
  <c r="I163" i="7" s="1"/>
  <c r="L78" i="7"/>
  <c r="I97" i="7"/>
  <c r="I167" i="7" s="1"/>
  <c r="K68" i="7"/>
  <c r="H87" i="7"/>
  <c r="H157" i="7" s="1"/>
  <c r="K72" i="7"/>
  <c r="H91" i="7"/>
  <c r="H161" i="7" s="1"/>
  <c r="K76" i="7"/>
  <c r="H95" i="7"/>
  <c r="H165" i="7" s="1"/>
  <c r="L68" i="7"/>
  <c r="I87" i="7"/>
  <c r="I157" i="7" s="1"/>
  <c r="L72" i="7"/>
  <c r="I91" i="7"/>
  <c r="I161" i="7" s="1"/>
  <c r="L76" i="7"/>
  <c r="I95" i="7"/>
  <c r="I165" i="7" s="1"/>
  <c r="K69" i="7"/>
  <c r="H88" i="7"/>
  <c r="H158" i="7" s="1"/>
  <c r="M71" i="7"/>
  <c r="J90" i="7"/>
  <c r="J160" i="7" s="1"/>
  <c r="K77" i="7"/>
  <c r="H96" i="7"/>
  <c r="H166" i="7" s="1"/>
  <c r="M74" i="7"/>
  <c r="J93" i="7"/>
  <c r="J163" i="7" s="1"/>
  <c r="M69" i="7"/>
  <c r="J88" i="7"/>
  <c r="J158" i="7" s="1"/>
  <c r="M77" i="7"/>
  <c r="J96" i="7"/>
  <c r="J166" i="7" s="1"/>
  <c r="B22" i="7"/>
  <c r="AB45" i="1" l="1"/>
  <c r="H7" i="8" s="1"/>
  <c r="H170" i="7"/>
  <c r="H172" i="7" s="1"/>
  <c r="H174" i="7" s="1"/>
  <c r="J170" i="7"/>
  <c r="I170" i="7"/>
  <c r="G176" i="7"/>
  <c r="H102" i="7"/>
  <c r="P71" i="7"/>
  <c r="M90" i="7"/>
  <c r="M160" i="7" s="1"/>
  <c r="N72" i="7"/>
  <c r="K91" i="7"/>
  <c r="K161" i="7" s="1"/>
  <c r="P72" i="7"/>
  <c r="M91" i="7"/>
  <c r="M161" i="7" s="1"/>
  <c r="O73" i="7"/>
  <c r="L92" i="7"/>
  <c r="L162" i="7" s="1"/>
  <c r="P73" i="7"/>
  <c r="M92" i="7"/>
  <c r="M162" i="7" s="1"/>
  <c r="N71" i="7"/>
  <c r="K90" i="7"/>
  <c r="K160" i="7" s="1"/>
  <c r="P68" i="7"/>
  <c r="M87" i="7"/>
  <c r="M157" i="7" s="1"/>
  <c r="I102" i="7"/>
  <c r="J102" i="7"/>
  <c r="P77" i="7"/>
  <c r="M96" i="7"/>
  <c r="M166" i="7" s="1"/>
  <c r="P74" i="7"/>
  <c r="M93" i="7"/>
  <c r="M163" i="7" s="1"/>
  <c r="O76" i="7"/>
  <c r="L95" i="7"/>
  <c r="L165" i="7" s="1"/>
  <c r="O68" i="7"/>
  <c r="L87" i="7"/>
  <c r="L157" i="7" s="1"/>
  <c r="O78" i="7"/>
  <c r="L97" i="7"/>
  <c r="L167" i="7" s="1"/>
  <c r="N78" i="7"/>
  <c r="K97" i="7"/>
  <c r="K167" i="7" s="1"/>
  <c r="P70" i="7"/>
  <c r="M89" i="7"/>
  <c r="M159" i="7" s="1"/>
  <c r="N75" i="7"/>
  <c r="K94" i="7"/>
  <c r="K164" i="7" s="1"/>
  <c r="P67" i="7"/>
  <c r="M86" i="7"/>
  <c r="M156" i="7" s="1"/>
  <c r="O71" i="7"/>
  <c r="L90" i="7"/>
  <c r="L160" i="7" s="1"/>
  <c r="N73" i="7"/>
  <c r="K92" i="7"/>
  <c r="K162" i="7" s="1"/>
  <c r="P75" i="7"/>
  <c r="M94" i="7"/>
  <c r="M164" i="7" s="1"/>
  <c r="P69" i="7"/>
  <c r="M88" i="7"/>
  <c r="M158" i="7" s="1"/>
  <c r="N77" i="7"/>
  <c r="K96" i="7"/>
  <c r="K166" i="7" s="1"/>
  <c r="N69" i="7"/>
  <c r="K88" i="7"/>
  <c r="K158" i="7" s="1"/>
  <c r="O72" i="7"/>
  <c r="L91" i="7"/>
  <c r="L161" i="7" s="1"/>
  <c r="N76" i="7"/>
  <c r="K95" i="7"/>
  <c r="K165" i="7" s="1"/>
  <c r="N68" i="7"/>
  <c r="K87" i="7"/>
  <c r="K157" i="7" s="1"/>
  <c r="O74" i="7"/>
  <c r="L93" i="7"/>
  <c r="L163" i="7" s="1"/>
  <c r="O75" i="7"/>
  <c r="L94" i="7"/>
  <c r="L164" i="7" s="1"/>
  <c r="N70" i="7"/>
  <c r="K89" i="7"/>
  <c r="K159" i="7" s="1"/>
  <c r="O70" i="7"/>
  <c r="L89" i="7"/>
  <c r="L159" i="7" s="1"/>
  <c r="O77" i="7"/>
  <c r="L96" i="7"/>
  <c r="L166" i="7" s="1"/>
  <c r="Q67" i="7"/>
  <c r="N86" i="7"/>
  <c r="N156" i="7" s="1"/>
  <c r="P76" i="7"/>
  <c r="M95" i="7"/>
  <c r="M165" i="7" s="1"/>
  <c r="P78" i="7"/>
  <c r="M97" i="7"/>
  <c r="M167" i="7" s="1"/>
  <c r="O67" i="7"/>
  <c r="L86" i="7"/>
  <c r="L156" i="7" s="1"/>
  <c r="O69" i="7"/>
  <c r="L88" i="7"/>
  <c r="L158" i="7" s="1"/>
  <c r="N74" i="7"/>
  <c r="K93" i="7"/>
  <c r="K163" i="7" s="1"/>
  <c r="M62" i="7"/>
  <c r="P62" i="7"/>
  <c r="H62" i="7"/>
  <c r="R62" i="7"/>
  <c r="N62" i="7"/>
  <c r="J62" i="7"/>
  <c r="Q62" i="7"/>
  <c r="I62" i="7"/>
  <c r="L62" i="7"/>
  <c r="S62" i="7"/>
  <c r="O62" i="7"/>
  <c r="K62" i="7"/>
  <c r="G62" i="7"/>
  <c r="S20" i="1"/>
  <c r="K19" i="1"/>
  <c r="S18" i="1"/>
  <c r="K17" i="1"/>
  <c r="S16" i="1"/>
  <c r="K15" i="1"/>
  <c r="S14" i="1"/>
  <c r="K13" i="1"/>
  <c r="S12" i="1"/>
  <c r="K11" i="1"/>
  <c r="S10" i="1"/>
  <c r="O9" i="1"/>
  <c r="D39" i="1"/>
  <c r="D35" i="1"/>
  <c r="D33" i="1"/>
  <c r="W20" i="1"/>
  <c r="O19" i="1"/>
  <c r="W16" i="1"/>
  <c r="W14" i="1"/>
  <c r="O13" i="1"/>
  <c r="W12" i="1"/>
  <c r="O11" i="1"/>
  <c r="W10" i="1"/>
  <c r="K9" i="1"/>
  <c r="O20" i="1"/>
  <c r="W19" i="1"/>
  <c r="O18" i="1"/>
  <c r="W17" i="1"/>
  <c r="O16" i="1"/>
  <c r="W15" i="1"/>
  <c r="O14" i="1"/>
  <c r="W13" i="1"/>
  <c r="O12" i="1"/>
  <c r="W11" i="1"/>
  <c r="O10" i="1"/>
  <c r="D43" i="1"/>
  <c r="D41" i="1"/>
  <c r="D37" i="1"/>
  <c r="S9" i="1"/>
  <c r="W18" i="1"/>
  <c r="O17" i="1"/>
  <c r="O15" i="1"/>
  <c r="W9" i="1"/>
  <c r="K20" i="1"/>
  <c r="S19" i="1"/>
  <c r="D42" i="1"/>
  <c r="K18" i="1"/>
  <c r="S17" i="1"/>
  <c r="D40" i="1"/>
  <c r="K16" i="1"/>
  <c r="S15" i="1"/>
  <c r="D38" i="1"/>
  <c r="K14" i="1"/>
  <c r="S13" i="1"/>
  <c r="D36" i="1"/>
  <c r="K12" i="1"/>
  <c r="S11" i="1"/>
  <c r="D34" i="1"/>
  <c r="K10" i="1"/>
  <c r="B22" i="1"/>
  <c r="C62" i="7"/>
  <c r="D62" i="7"/>
  <c r="E62" i="7"/>
  <c r="AB47" i="1" l="1"/>
  <c r="AB48" i="1" s="1"/>
  <c r="AB51" i="1" s="1"/>
  <c r="AD10" i="1"/>
  <c r="AB50" i="1"/>
  <c r="K170" i="7"/>
  <c r="K172" i="7" s="1"/>
  <c r="K174" i="7" s="1"/>
  <c r="M170" i="7"/>
  <c r="M172" i="7" s="1"/>
  <c r="M174" i="7" s="1"/>
  <c r="I172" i="7"/>
  <c r="I174" i="7" s="1"/>
  <c r="J172" i="7"/>
  <c r="J174" i="7" s="1"/>
  <c r="L170" i="7"/>
  <c r="AD12" i="1"/>
  <c r="AD20" i="1"/>
  <c r="AD18" i="1"/>
  <c r="AD16" i="1"/>
  <c r="AD11" i="1"/>
  <c r="AD15" i="1"/>
  <c r="AD13" i="1"/>
  <c r="AD17" i="1"/>
  <c r="AD19" i="1"/>
  <c r="AD14" i="1"/>
  <c r="L102" i="7"/>
  <c r="K102" i="7"/>
  <c r="R69" i="7"/>
  <c r="O88" i="7"/>
  <c r="O158" i="7" s="1"/>
  <c r="S78" i="7"/>
  <c r="P97" i="7"/>
  <c r="P167" i="7" s="1"/>
  <c r="T67" i="7"/>
  <c r="Q86" i="7"/>
  <c r="Q156" i="7" s="1"/>
  <c r="R70" i="7"/>
  <c r="O89" i="7"/>
  <c r="O159" i="7" s="1"/>
  <c r="R75" i="7"/>
  <c r="O94" i="7"/>
  <c r="O164" i="7" s="1"/>
  <c r="Q68" i="7"/>
  <c r="N87" i="7"/>
  <c r="N157" i="7" s="1"/>
  <c r="R72" i="7"/>
  <c r="O91" i="7"/>
  <c r="O161" i="7" s="1"/>
  <c r="Q77" i="7"/>
  <c r="N96" i="7"/>
  <c r="N166" i="7" s="1"/>
  <c r="S75" i="7"/>
  <c r="P94" i="7"/>
  <c r="P164" i="7" s="1"/>
  <c r="R71" i="7"/>
  <c r="O90" i="7"/>
  <c r="O160" i="7" s="1"/>
  <c r="Q75" i="7"/>
  <c r="N94" i="7"/>
  <c r="N164" i="7" s="1"/>
  <c r="Q78" i="7"/>
  <c r="N97" i="7"/>
  <c r="N167" i="7" s="1"/>
  <c r="R68" i="7"/>
  <c r="O87" i="7"/>
  <c r="O157" i="7" s="1"/>
  <c r="S74" i="7"/>
  <c r="P93" i="7"/>
  <c r="P163" i="7" s="1"/>
  <c r="Q71" i="7"/>
  <c r="N90" i="7"/>
  <c r="N160" i="7" s="1"/>
  <c r="R73" i="7"/>
  <c r="O92" i="7"/>
  <c r="O162" i="7" s="1"/>
  <c r="R67" i="7"/>
  <c r="O86" i="7"/>
  <c r="O156" i="7" s="1"/>
  <c r="S76" i="7"/>
  <c r="P95" i="7"/>
  <c r="P165" i="7" s="1"/>
  <c r="Q70" i="7"/>
  <c r="N89" i="7"/>
  <c r="N159" i="7" s="1"/>
  <c r="R74" i="7"/>
  <c r="O93" i="7"/>
  <c r="O163" i="7" s="1"/>
  <c r="Q76" i="7"/>
  <c r="N95" i="7"/>
  <c r="N165" i="7" s="1"/>
  <c r="Q69" i="7"/>
  <c r="N88" i="7"/>
  <c r="N158" i="7" s="1"/>
  <c r="S69" i="7"/>
  <c r="P88" i="7"/>
  <c r="P158" i="7" s="1"/>
  <c r="Q73" i="7"/>
  <c r="N92" i="7"/>
  <c r="N162" i="7" s="1"/>
  <c r="S67" i="7"/>
  <c r="P86" i="7"/>
  <c r="P156" i="7" s="1"/>
  <c r="S70" i="7"/>
  <c r="P89" i="7"/>
  <c r="P159" i="7" s="1"/>
  <c r="R78" i="7"/>
  <c r="O97" i="7"/>
  <c r="O167" i="7" s="1"/>
  <c r="R76" i="7"/>
  <c r="O95" i="7"/>
  <c r="O165" i="7" s="1"/>
  <c r="S77" i="7"/>
  <c r="P96" i="7"/>
  <c r="P166" i="7" s="1"/>
  <c r="M102" i="7"/>
  <c r="Q72" i="7"/>
  <c r="N91" i="7"/>
  <c r="N161" i="7" s="1"/>
  <c r="Q74" i="7"/>
  <c r="N93" i="7"/>
  <c r="N163" i="7" s="1"/>
  <c r="R77" i="7"/>
  <c r="O96" i="7"/>
  <c r="O166" i="7" s="1"/>
  <c r="S68" i="7"/>
  <c r="P87" i="7"/>
  <c r="P157" i="7" s="1"/>
  <c r="S73" i="7"/>
  <c r="P92" i="7"/>
  <c r="P162" i="7" s="1"/>
  <c r="S72" i="7"/>
  <c r="P91" i="7"/>
  <c r="P161" i="7" s="1"/>
  <c r="S71" i="7"/>
  <c r="P90" i="7"/>
  <c r="P160" i="7" s="1"/>
  <c r="S22" i="1"/>
  <c r="O22" i="1"/>
  <c r="K22" i="1"/>
  <c r="W22" i="1"/>
  <c r="H9" i="8" l="1"/>
  <c r="H10" i="8" s="1"/>
  <c r="T86" i="7"/>
  <c r="T156" i="7" s="1"/>
  <c r="Z66" i="7"/>
  <c r="Z67" i="7" s="1"/>
  <c r="AB52" i="1"/>
  <c r="AB59" i="1" s="1"/>
  <c r="V178" i="7" s="1"/>
  <c r="N170" i="7"/>
  <c r="N172" i="7" s="1"/>
  <c r="N174" i="7" s="1"/>
  <c r="O170" i="7"/>
  <c r="O172" i="7" s="1"/>
  <c r="O174" i="7" s="1"/>
  <c r="J176" i="7"/>
  <c r="L172" i="7"/>
  <c r="L174" i="7" s="1"/>
  <c r="M176" i="7" s="1"/>
  <c r="P170" i="7"/>
  <c r="N102" i="7"/>
  <c r="V68" i="7"/>
  <c r="S87" i="7"/>
  <c r="S157" i="7" s="1"/>
  <c r="U76" i="7"/>
  <c r="U95" i="7" s="1"/>
  <c r="U165" i="7" s="1"/>
  <c r="R95" i="7"/>
  <c r="R165" i="7" s="1"/>
  <c r="T73" i="7"/>
  <c r="Q92" i="7"/>
  <c r="Q162" i="7" s="1"/>
  <c r="U74" i="7"/>
  <c r="R93" i="7"/>
  <c r="R163" i="7" s="1"/>
  <c r="U73" i="7"/>
  <c r="R92" i="7"/>
  <c r="R162" i="7" s="1"/>
  <c r="U71" i="7"/>
  <c r="R90" i="7"/>
  <c r="R160" i="7" s="1"/>
  <c r="T68" i="7"/>
  <c r="Q87" i="7"/>
  <c r="Q157" i="7" s="1"/>
  <c r="V78" i="7"/>
  <c r="S97" i="7"/>
  <c r="S167" i="7" s="1"/>
  <c r="P102" i="7"/>
  <c r="U77" i="7"/>
  <c r="R96" i="7"/>
  <c r="R166" i="7" s="1"/>
  <c r="T72" i="7"/>
  <c r="Q91" i="7"/>
  <c r="Q161" i="7" s="1"/>
  <c r="V72" i="7"/>
  <c r="S91" i="7"/>
  <c r="S161" i="7" s="1"/>
  <c r="V70" i="7"/>
  <c r="S89" i="7"/>
  <c r="S159" i="7" s="1"/>
  <c r="T69" i="7"/>
  <c r="Q88" i="7"/>
  <c r="Q158" i="7" s="1"/>
  <c r="V76" i="7"/>
  <c r="S95" i="7"/>
  <c r="S165" i="7" s="1"/>
  <c r="V74" i="7"/>
  <c r="S93" i="7"/>
  <c r="S163" i="7" s="1"/>
  <c r="T78" i="7"/>
  <c r="Q97" i="7"/>
  <c r="Q167" i="7" s="1"/>
  <c r="T77" i="7"/>
  <c r="Q96" i="7"/>
  <c r="Q166" i="7" s="1"/>
  <c r="U70" i="7"/>
  <c r="R89" i="7"/>
  <c r="R159" i="7" s="1"/>
  <c r="T74" i="7"/>
  <c r="Q93" i="7"/>
  <c r="Q163" i="7" s="1"/>
  <c r="O102" i="7"/>
  <c r="V71" i="7"/>
  <c r="S90" i="7"/>
  <c r="S160" i="7" s="1"/>
  <c r="V73" i="7"/>
  <c r="S92" i="7"/>
  <c r="S162" i="7" s="1"/>
  <c r="V77" i="7"/>
  <c r="S96" i="7"/>
  <c r="S166" i="7" s="1"/>
  <c r="U78" i="7"/>
  <c r="R97" i="7"/>
  <c r="R167" i="7" s="1"/>
  <c r="V67" i="7"/>
  <c r="V86" i="7" s="1"/>
  <c r="V156" i="7" s="1"/>
  <c r="S86" i="7"/>
  <c r="S156" i="7" s="1"/>
  <c r="V69" i="7"/>
  <c r="S88" i="7"/>
  <c r="S158" i="7" s="1"/>
  <c r="T76" i="7"/>
  <c r="T95" i="7" s="1"/>
  <c r="T165" i="7" s="1"/>
  <c r="Q95" i="7"/>
  <c r="Q165" i="7" s="1"/>
  <c r="T70" i="7"/>
  <c r="Q89" i="7"/>
  <c r="Q159" i="7" s="1"/>
  <c r="U67" i="7"/>
  <c r="U86" i="7" s="1"/>
  <c r="U156" i="7" s="1"/>
  <c r="R86" i="7"/>
  <c r="R156" i="7" s="1"/>
  <c r="T71" i="7"/>
  <c r="Q90" i="7"/>
  <c r="Q160" i="7" s="1"/>
  <c r="U68" i="7"/>
  <c r="R87" i="7"/>
  <c r="R157" i="7" s="1"/>
  <c r="T75" i="7"/>
  <c r="Q94" i="7"/>
  <c r="Q164" i="7" s="1"/>
  <c r="V75" i="7"/>
  <c r="S94" i="7"/>
  <c r="S164" i="7" s="1"/>
  <c r="U72" i="7"/>
  <c r="R91" i="7"/>
  <c r="R161" i="7" s="1"/>
  <c r="U75" i="7"/>
  <c r="R94" i="7"/>
  <c r="R164" i="7" s="1"/>
  <c r="U69" i="7"/>
  <c r="R88" i="7"/>
  <c r="R158" i="7" s="1"/>
  <c r="S170" i="7" l="1"/>
  <c r="S172" i="7" s="1"/>
  <c r="S174" i="7" s="1"/>
  <c r="Q170" i="7"/>
  <c r="Q172" i="7" s="1"/>
  <c r="Q174" i="7" s="1"/>
  <c r="P172" i="7"/>
  <c r="P174" i="7" s="1"/>
  <c r="P176" i="7" s="1"/>
  <c r="R170" i="7"/>
  <c r="R172" i="7" s="1"/>
  <c r="R174" i="7" s="1"/>
  <c r="Q102" i="7"/>
  <c r="U91" i="7"/>
  <c r="U161" i="7" s="1"/>
  <c r="T90" i="7"/>
  <c r="T160" i="7" s="1"/>
  <c r="V88" i="7"/>
  <c r="V158" i="7" s="1"/>
  <c r="V92" i="7"/>
  <c r="V162" i="7" s="1"/>
  <c r="T97" i="7"/>
  <c r="T167" i="7" s="1"/>
  <c r="V89" i="7"/>
  <c r="V159" i="7" s="1"/>
  <c r="R102" i="7"/>
  <c r="U90" i="7"/>
  <c r="U160" i="7" s="1"/>
  <c r="U93" i="7"/>
  <c r="U163" i="7" s="1"/>
  <c r="U88" i="7"/>
  <c r="U158" i="7" s="1"/>
  <c r="U94" i="7"/>
  <c r="U164" i="7" s="1"/>
  <c r="U87" i="7"/>
  <c r="U157" i="7" s="1"/>
  <c r="V96" i="7"/>
  <c r="V166" i="7" s="1"/>
  <c r="V90" i="7"/>
  <c r="V160" i="7" s="1"/>
  <c r="T93" i="7"/>
  <c r="T163" i="7" s="1"/>
  <c r="T96" i="7"/>
  <c r="T166" i="7" s="1"/>
  <c r="V93" i="7"/>
  <c r="T88" i="7"/>
  <c r="T158" i="7" s="1"/>
  <c r="V91" i="7"/>
  <c r="U96" i="7"/>
  <c r="U166" i="7" s="1"/>
  <c r="T94" i="7"/>
  <c r="T164" i="7" s="1"/>
  <c r="T89" i="7"/>
  <c r="T159" i="7" s="1"/>
  <c r="U97" i="7"/>
  <c r="U167" i="7" s="1"/>
  <c r="U89" i="7"/>
  <c r="U159" i="7" s="1"/>
  <c r="V95" i="7"/>
  <c r="T91" i="7"/>
  <c r="T161" i="7" s="1"/>
  <c r="S102" i="7"/>
  <c r="V97" i="7"/>
  <c r="V167" i="7" s="1"/>
  <c r="V94" i="7"/>
  <c r="T87" i="7"/>
  <c r="T157" i="7" s="1"/>
  <c r="U92" i="7"/>
  <c r="U162" i="7" s="1"/>
  <c r="T92" i="7"/>
  <c r="T162" i="7" s="1"/>
  <c r="V87" i="7"/>
  <c r="S176" i="7" l="1"/>
  <c r="U170" i="7"/>
  <c r="U172" i="7" s="1"/>
  <c r="U174" i="7" s="1"/>
  <c r="W95" i="7"/>
  <c r="V165" i="7"/>
  <c r="W87" i="7"/>
  <c r="V157" i="7"/>
  <c r="T170" i="7"/>
  <c r="W91" i="7"/>
  <c r="V161" i="7"/>
  <c r="W94" i="7"/>
  <c r="V164" i="7"/>
  <c r="W93" i="7"/>
  <c r="V163" i="7"/>
  <c r="W88" i="7"/>
  <c r="W97" i="7"/>
  <c r="V102" i="7"/>
  <c r="W90" i="7"/>
  <c r="W92" i="7"/>
  <c r="T102" i="7"/>
  <c r="W96" i="7"/>
  <c r="W89" i="7"/>
  <c r="U102" i="7"/>
  <c r="R22" i="1"/>
  <c r="T172" i="7" l="1"/>
  <c r="T174" i="7" s="1"/>
  <c r="V170" i="7"/>
  <c r="V22" i="1"/>
  <c r="N22" i="1"/>
  <c r="J22" i="1"/>
  <c r="V172" i="7" l="1"/>
  <c r="V174" i="7" s="1"/>
  <c r="V176" i="7" s="1"/>
  <c r="V180" i="7" s="1"/>
  <c r="B45" i="7"/>
  <c r="C9" i="1" l="1"/>
  <c r="B138" i="7"/>
  <c r="W45" i="7"/>
  <c r="W62" i="7" s="1"/>
  <c r="B86" i="7"/>
  <c r="B156" i="7" s="1"/>
  <c r="B170" i="7" s="1"/>
  <c r="B172" i="7" s="1"/>
  <c r="B62" i="7"/>
  <c r="B152" i="7" l="1"/>
  <c r="D26" i="1" s="1"/>
  <c r="W138" i="7"/>
  <c r="W152" i="7" s="1"/>
  <c r="AD26" i="1" s="1"/>
  <c r="AD9" i="1"/>
  <c r="B102" i="7"/>
  <c r="W86" i="7"/>
  <c r="B174" i="7"/>
  <c r="D176" i="7" s="1"/>
  <c r="C22" i="1"/>
  <c r="D32" i="1"/>
  <c r="D45" i="1" s="1"/>
  <c r="B7" i="8" s="1"/>
  <c r="D50" i="1" l="1"/>
  <c r="D47" i="1"/>
  <c r="B9" i="8" s="1"/>
  <c r="B10" i="8" s="1"/>
  <c r="W160" i="7"/>
  <c r="W159" i="7"/>
  <c r="D48" i="1" l="1"/>
  <c r="D51" i="1" s="1"/>
  <c r="W161" i="7"/>
  <c r="W157" i="7"/>
  <c r="W158" i="7"/>
  <c r="W162" i="7"/>
  <c r="W156" i="7" l="1"/>
  <c r="S70" i="1" l="1"/>
  <c r="O70" i="1"/>
  <c r="V5" i="1"/>
  <c r="R5" i="1"/>
  <c r="N5" i="1"/>
  <c r="W70" i="1" l="1"/>
  <c r="K70" i="1"/>
  <c r="J5" i="1" l="1"/>
  <c r="J70" i="1"/>
  <c r="N70" i="1" s="1"/>
  <c r="R70" i="1" s="1"/>
  <c r="V70" i="1" s="1"/>
  <c r="Z70" i="1" s="1"/>
  <c r="F5" i="1" l="1"/>
  <c r="C12" i="4" l="1"/>
  <c r="D11" i="4"/>
  <c r="C10" i="4"/>
  <c r="C9" i="4"/>
  <c r="H8" i="4"/>
  <c r="G70" i="1"/>
  <c r="D57" i="4"/>
  <c r="T38" i="4"/>
  <c r="T37" i="4"/>
  <c r="T36" i="4"/>
  <c r="P38" i="4"/>
  <c r="P37" i="4"/>
  <c r="P36" i="4"/>
  <c r="L38" i="4"/>
  <c r="L37" i="4"/>
  <c r="L36" i="4"/>
  <c r="H38" i="4"/>
  <c r="H37" i="4"/>
  <c r="H36" i="4"/>
  <c r="D37" i="4"/>
  <c r="D38" i="4"/>
  <c r="D36" i="4"/>
  <c r="D20" i="4"/>
  <c r="D21" i="4"/>
  <c r="D22" i="4"/>
  <c r="R13" i="4"/>
  <c r="R12" i="4"/>
  <c r="R11" i="4"/>
  <c r="R10" i="4"/>
  <c r="R9" i="4"/>
  <c r="R8" i="4"/>
  <c r="N13" i="4"/>
  <c r="N12" i="4"/>
  <c r="N11" i="4"/>
  <c r="N10" i="4"/>
  <c r="N9" i="4"/>
  <c r="N8" i="4"/>
  <c r="J13" i="4"/>
  <c r="J12" i="4"/>
  <c r="J11" i="4"/>
  <c r="J10" i="4"/>
  <c r="J9" i="4"/>
  <c r="J8" i="4"/>
  <c r="F13" i="4"/>
  <c r="F12" i="4"/>
  <c r="F11" i="4"/>
  <c r="F10" i="4"/>
  <c r="F9" i="4"/>
  <c r="F8" i="4"/>
  <c r="B13" i="4"/>
  <c r="B9" i="4"/>
  <c r="B10" i="4"/>
  <c r="B11" i="4"/>
  <c r="B12" i="4"/>
  <c r="B8" i="4"/>
  <c r="L20" i="4"/>
  <c r="L21" i="4"/>
  <c r="H22" i="4"/>
  <c r="L19" i="4"/>
  <c r="W164" i="7" l="1"/>
  <c r="H12" i="4"/>
  <c r="H13" i="4"/>
  <c r="D10" i="4"/>
  <c r="D13" i="4"/>
  <c r="C13" i="4"/>
  <c r="C11" i="4"/>
  <c r="H57" i="4"/>
  <c r="L57" i="4"/>
  <c r="D12" i="4"/>
  <c r="D9" i="4"/>
  <c r="C8" i="4"/>
  <c r="C70" i="1"/>
  <c r="P21" i="4"/>
  <c r="P19" i="4"/>
  <c r="G13" i="4"/>
  <c r="H20" i="4"/>
  <c r="G8" i="4"/>
  <c r="G12" i="4"/>
  <c r="H19" i="4"/>
  <c r="H21" i="4"/>
  <c r="W163" i="7" l="1"/>
  <c r="K8" i="4"/>
  <c r="D63" i="1"/>
  <c r="L8" i="4" s="1"/>
  <c r="H9" i="4"/>
  <c r="H10" i="4"/>
  <c r="K13" i="4"/>
  <c r="D69" i="1"/>
  <c r="L13" i="4" s="1"/>
  <c r="K12" i="4"/>
  <c r="D67" i="1"/>
  <c r="L12" i="4" s="1"/>
  <c r="H11" i="4"/>
  <c r="P57" i="4"/>
  <c r="T57" i="4"/>
  <c r="F66" i="1"/>
  <c r="G11" i="4"/>
  <c r="D65" i="1"/>
  <c r="G10" i="4"/>
  <c r="D64" i="1"/>
  <c r="G9" i="4"/>
  <c r="D68" i="1"/>
  <c r="T21" i="4"/>
  <c r="T19" i="4"/>
  <c r="T20" i="4"/>
  <c r="P20" i="4"/>
  <c r="L22" i="4"/>
  <c r="F63" i="1"/>
  <c r="F69" i="1"/>
  <c r="H69" i="1" s="1"/>
  <c r="F67" i="1"/>
  <c r="H67" i="1" s="1"/>
  <c r="W102" i="7" l="1"/>
  <c r="H16" i="4"/>
  <c r="K10" i="4"/>
  <c r="L10" i="4"/>
  <c r="K9" i="4"/>
  <c r="L9" i="4"/>
  <c r="K11" i="4"/>
  <c r="D66" i="1"/>
  <c r="L11" i="4" s="1"/>
  <c r="F65" i="1"/>
  <c r="O13" i="4"/>
  <c r="J69" i="1"/>
  <c r="N69" i="1" s="1"/>
  <c r="O12" i="4"/>
  <c r="J67" i="1"/>
  <c r="N67" i="1" s="1"/>
  <c r="O8" i="4"/>
  <c r="J63" i="1"/>
  <c r="N63" i="1" s="1"/>
  <c r="F64" i="1"/>
  <c r="H66" i="1"/>
  <c r="F68" i="1"/>
  <c r="P22" i="4"/>
  <c r="T22" i="4"/>
  <c r="P12" i="4"/>
  <c r="P13" i="4"/>
  <c r="H63" i="1"/>
  <c r="W167" i="7" l="1"/>
  <c r="W166" i="7"/>
  <c r="W165" i="7"/>
  <c r="D70" i="1"/>
  <c r="D73" i="1" s="1"/>
  <c r="H64" i="1"/>
  <c r="P9" i="4" s="1"/>
  <c r="P67" i="1"/>
  <c r="R67" i="1"/>
  <c r="J68" i="1"/>
  <c r="N68" i="1" s="1"/>
  <c r="H68" i="1"/>
  <c r="J65" i="1"/>
  <c r="N65" i="1" s="1"/>
  <c r="H65" i="1"/>
  <c r="P10" i="4" s="1"/>
  <c r="P63" i="1"/>
  <c r="R63" i="1"/>
  <c r="V63" i="1" s="1"/>
  <c r="Z63" i="1" s="1"/>
  <c r="AB63" i="1" s="1"/>
  <c r="P69" i="1"/>
  <c r="R69" i="1"/>
  <c r="O10" i="4"/>
  <c r="O9" i="4"/>
  <c r="J64" i="1"/>
  <c r="N64" i="1" s="1"/>
  <c r="O11" i="4"/>
  <c r="J66" i="1"/>
  <c r="L16" i="4"/>
  <c r="P11" i="4"/>
  <c r="P8" i="4"/>
  <c r="L69" i="1"/>
  <c r="T13" i="4" s="1"/>
  <c r="S13" i="4"/>
  <c r="S8" i="4"/>
  <c r="L63" i="1"/>
  <c r="S12" i="4"/>
  <c r="L67" i="1"/>
  <c r="T12" i="4" s="1"/>
  <c r="W170" i="7" l="1"/>
  <c r="W172" i="7" s="1"/>
  <c r="W174" i="7" s="1"/>
  <c r="D72" i="1"/>
  <c r="D74" i="1" s="1"/>
  <c r="D81" i="1" s="1"/>
  <c r="L65" i="1"/>
  <c r="T10" i="4" s="1"/>
  <c r="S11" i="4"/>
  <c r="N66" i="1"/>
  <c r="T69" i="1"/>
  <c r="V69" i="1"/>
  <c r="T67" i="1"/>
  <c r="V67" i="1"/>
  <c r="P65" i="1"/>
  <c r="R65" i="1"/>
  <c r="S10" i="4"/>
  <c r="P64" i="1"/>
  <c r="R64" i="1"/>
  <c r="T63" i="1"/>
  <c r="X63" i="1"/>
  <c r="P68" i="1"/>
  <c r="R68" i="1"/>
  <c r="H70" i="1"/>
  <c r="H73" i="1" s="1"/>
  <c r="L66" i="1"/>
  <c r="T11" i="4" s="1"/>
  <c r="L64" i="1"/>
  <c r="T9" i="4" s="1"/>
  <c r="L68" i="1"/>
  <c r="P16" i="4"/>
  <c r="S9" i="4"/>
  <c r="T8" i="4"/>
  <c r="X69" i="1" l="1"/>
  <c r="Z69" i="1"/>
  <c r="AB69" i="1" s="1"/>
  <c r="X67" i="1"/>
  <c r="Z67" i="1"/>
  <c r="AB67" i="1" s="1"/>
  <c r="H72" i="1"/>
  <c r="B12" i="8"/>
  <c r="B18" i="8" s="1"/>
  <c r="B24" i="8" s="1"/>
  <c r="P66" i="1"/>
  <c r="P70" i="1" s="1"/>
  <c r="P73" i="1" s="1"/>
  <c r="R66" i="1"/>
  <c r="T65" i="1"/>
  <c r="V65" i="1"/>
  <c r="T68" i="1"/>
  <c r="V68" i="1"/>
  <c r="T64" i="1"/>
  <c r="V64" i="1"/>
  <c r="L70" i="1"/>
  <c r="L73" i="1" s="1"/>
  <c r="T16" i="4"/>
  <c r="A2" i="4"/>
  <c r="D19" i="4"/>
  <c r="A2" i="1"/>
  <c r="A29" i="2"/>
  <c r="B20" i="8" l="1"/>
  <c r="B27" i="8" s="1"/>
  <c r="X68" i="1"/>
  <c r="Z68" i="1"/>
  <c r="AB68" i="1" s="1"/>
  <c r="X64" i="1"/>
  <c r="Z64" i="1"/>
  <c r="AB64" i="1" s="1"/>
  <c r="X65" i="1"/>
  <c r="Z65" i="1"/>
  <c r="AB65" i="1" s="1"/>
  <c r="L72" i="1"/>
  <c r="P72" i="1"/>
  <c r="T66" i="1"/>
  <c r="T70" i="1" s="1"/>
  <c r="T73" i="1" s="1"/>
  <c r="V66" i="1"/>
  <c r="D51" i="4"/>
  <c r="D40" i="4"/>
  <c r="L40" i="4"/>
  <c r="P40" i="4"/>
  <c r="H40" i="4"/>
  <c r="F5" i="4"/>
  <c r="T40" i="4"/>
  <c r="D8" i="4"/>
  <c r="D16" i="4" s="1"/>
  <c r="B22" i="8" l="1"/>
  <c r="X66" i="1"/>
  <c r="X70" i="1" s="1"/>
  <c r="X73" i="1" s="1"/>
  <c r="Z66" i="1"/>
  <c r="AB66" i="1" s="1"/>
  <c r="AB70" i="1" s="1"/>
  <c r="D17" i="4"/>
  <c r="T72" i="1"/>
  <c r="P74" i="1"/>
  <c r="R5" i="4"/>
  <c r="N5" i="4"/>
  <c r="L17" i="4"/>
  <c r="B5" i="4"/>
  <c r="H17" i="4"/>
  <c r="J5" i="4"/>
  <c r="P81" i="1" l="1"/>
  <c r="P89" i="1" s="1"/>
  <c r="E12" i="8"/>
  <c r="E18" i="8" s="1"/>
  <c r="E24" i="8" s="1"/>
  <c r="X72" i="1"/>
  <c r="X74" i="1" s="1"/>
  <c r="AB73" i="1"/>
  <c r="AB72" i="1"/>
  <c r="T74" i="1"/>
  <c r="H18" i="4"/>
  <c r="H24" i="4" s="1"/>
  <c r="D18" i="4"/>
  <c r="D24" i="4" s="1"/>
  <c r="P88" i="1" l="1"/>
  <c r="P91" i="1" s="1"/>
  <c r="F12" i="8"/>
  <c r="F18" i="8" s="1"/>
  <c r="F24" i="8" s="1"/>
  <c r="T81" i="1"/>
  <c r="T88" i="1" s="1"/>
  <c r="G12" i="8"/>
  <c r="G18" i="8" s="1"/>
  <c r="G24" i="8" s="1"/>
  <c r="X81" i="1"/>
  <c r="X88" i="1" s="1"/>
  <c r="AB74" i="1"/>
  <c r="H36" i="1"/>
  <c r="H41" i="1"/>
  <c r="H42" i="1"/>
  <c r="H43" i="1"/>
  <c r="H34" i="1"/>
  <c r="H39" i="1"/>
  <c r="H38" i="1"/>
  <c r="H37" i="1"/>
  <c r="H35" i="1"/>
  <c r="H32" i="1"/>
  <c r="H40" i="1"/>
  <c r="H33" i="1"/>
  <c r="P17" i="4"/>
  <c r="H74" i="1"/>
  <c r="H30" i="4"/>
  <c r="H51" i="4"/>
  <c r="L18" i="4"/>
  <c r="L24" i="4" s="1"/>
  <c r="T17" i="4"/>
  <c r="D30" i="4"/>
  <c r="H45" i="1" l="1"/>
  <c r="C7" i="8" s="1"/>
  <c r="T89" i="1"/>
  <c r="T91" i="1" s="1"/>
  <c r="X89" i="1"/>
  <c r="X91" i="1" s="1"/>
  <c r="AB81" i="1"/>
  <c r="AB89" i="1" s="1"/>
  <c r="H12" i="8"/>
  <c r="H18" i="8" s="1"/>
  <c r="C12" i="8"/>
  <c r="C18" i="8" s="1"/>
  <c r="C24" i="8" s="1"/>
  <c r="H81" i="1"/>
  <c r="H88" i="1" s="1"/>
  <c r="P18" i="4"/>
  <c r="P24" i="4" s="1"/>
  <c r="L39" i="1"/>
  <c r="L42" i="1"/>
  <c r="L41" i="1"/>
  <c r="L33" i="1"/>
  <c r="L36" i="1"/>
  <c r="L43" i="1"/>
  <c r="L34" i="1"/>
  <c r="L35" i="1"/>
  <c r="L40" i="1"/>
  <c r="L32" i="1"/>
  <c r="L38" i="1"/>
  <c r="L37" i="1"/>
  <c r="H44" i="4"/>
  <c r="L51" i="4"/>
  <c r="H45" i="4"/>
  <c r="D44" i="4"/>
  <c r="D45" i="4"/>
  <c r="L74" i="1"/>
  <c r="D88" i="1"/>
  <c r="D89" i="1"/>
  <c r="L30" i="4" s="1"/>
  <c r="D29" i="4"/>
  <c r="D32" i="4" s="1"/>
  <c r="D42" i="4" s="1"/>
  <c r="AB84" i="1" l="1"/>
  <c r="AB85" i="1" s="1"/>
  <c r="AB88" i="1"/>
  <c r="AB91" i="1" s="1"/>
  <c r="L81" i="1"/>
  <c r="D12" i="8"/>
  <c r="D18" i="8" s="1"/>
  <c r="D24" i="8" s="1"/>
  <c r="H24" i="8"/>
  <c r="H20" i="8"/>
  <c r="H27" i="8" s="1"/>
  <c r="L45" i="1"/>
  <c r="D7" i="8" s="1"/>
  <c r="T18" i="4"/>
  <c r="T24" i="4" s="1"/>
  <c r="AD72" i="1"/>
  <c r="P32" i="1"/>
  <c r="P43" i="1"/>
  <c r="P35" i="1"/>
  <c r="P34" i="1"/>
  <c r="P33" i="1"/>
  <c r="P41" i="1"/>
  <c r="P37" i="1"/>
  <c r="P36" i="1"/>
  <c r="P40" i="1"/>
  <c r="P39" i="1"/>
  <c r="P38" i="1"/>
  <c r="P42" i="1"/>
  <c r="D52" i="1"/>
  <c r="T51" i="4"/>
  <c r="H29" i="4"/>
  <c r="H32" i="4" s="1"/>
  <c r="H42" i="4" s="1"/>
  <c r="P51" i="4"/>
  <c r="H89" i="1"/>
  <c r="P30" i="4" s="1"/>
  <c r="L45" i="4"/>
  <c r="P29" i="4"/>
  <c r="L29" i="4"/>
  <c r="L32" i="4" s="1"/>
  <c r="L42" i="4" s="1"/>
  <c r="D91" i="1"/>
  <c r="AB93" i="1" l="1"/>
  <c r="H29" i="8" s="1"/>
  <c r="H31" i="8" s="1"/>
  <c r="H22" i="8"/>
  <c r="L50" i="1"/>
  <c r="P45" i="1"/>
  <c r="E7" i="8" s="1"/>
  <c r="H50" i="1"/>
  <c r="L47" i="1"/>
  <c r="H47" i="1"/>
  <c r="C9" i="8" s="1"/>
  <c r="C10" i="8" s="1"/>
  <c r="C20" i="8" s="1"/>
  <c r="C27" i="8" s="1"/>
  <c r="L44" i="4"/>
  <c r="T39" i="1"/>
  <c r="T38" i="1"/>
  <c r="T33" i="1"/>
  <c r="T43" i="1"/>
  <c r="T40" i="1"/>
  <c r="T37" i="1"/>
  <c r="T34" i="1"/>
  <c r="T42" i="1"/>
  <c r="T41" i="1"/>
  <c r="T32" i="1"/>
  <c r="T35" i="1"/>
  <c r="T36" i="1"/>
  <c r="P50" i="1"/>
  <c r="H91" i="1"/>
  <c r="P32" i="4"/>
  <c r="P42" i="4" s="1"/>
  <c r="L88" i="1"/>
  <c r="L89" i="1"/>
  <c r="T30" i="4" s="1"/>
  <c r="H47" i="4"/>
  <c r="H49" i="4" s="1"/>
  <c r="D47" i="4"/>
  <c r="D49" i="4" s="1"/>
  <c r="AB94" i="1" l="1"/>
  <c r="C22" i="8"/>
  <c r="T45" i="1"/>
  <c r="F7" i="8" s="1"/>
  <c r="L48" i="1"/>
  <c r="L51" i="1" s="1"/>
  <c r="D9" i="8"/>
  <c r="D10" i="8" s="1"/>
  <c r="D20" i="8" s="1"/>
  <c r="D27" i="8" s="1"/>
  <c r="H48" i="1"/>
  <c r="H51" i="1" s="1"/>
  <c r="P47" i="1"/>
  <c r="P44" i="4"/>
  <c r="X37" i="1"/>
  <c r="AD37" i="1" s="1"/>
  <c r="X41" i="1"/>
  <c r="AD41" i="1" s="1"/>
  <c r="X42" i="1"/>
  <c r="AD42" i="1" s="1"/>
  <c r="X32" i="1"/>
  <c r="X38" i="1"/>
  <c r="AD38" i="1" s="1"/>
  <c r="X43" i="1"/>
  <c r="AD43" i="1" s="1"/>
  <c r="X35" i="1"/>
  <c r="AD35" i="1" s="1"/>
  <c r="X34" i="1"/>
  <c r="AD34" i="1" s="1"/>
  <c r="X33" i="1"/>
  <c r="X36" i="1"/>
  <c r="AD36" i="1" s="1"/>
  <c r="X39" i="1"/>
  <c r="AD39" i="1" s="1"/>
  <c r="X40" i="1"/>
  <c r="AD40" i="1" s="1"/>
  <c r="L52" i="1"/>
  <c r="J178" i="7" s="1"/>
  <c r="J180" i="7" s="1"/>
  <c r="H55" i="4"/>
  <c r="H61" i="4"/>
  <c r="D55" i="4"/>
  <c r="D61" i="4"/>
  <c r="L91" i="1"/>
  <c r="T29" i="4"/>
  <c r="T32" i="4" s="1"/>
  <c r="T42" i="4" s="1"/>
  <c r="L47" i="4"/>
  <c r="L49" i="4" s="1"/>
  <c r="D22" i="8" l="1"/>
  <c r="AD32" i="1"/>
  <c r="X45" i="1"/>
  <c r="G7" i="8" s="1"/>
  <c r="P48" i="1"/>
  <c r="P51" i="1" s="1"/>
  <c r="P52" i="1" s="1"/>
  <c r="M178" i="7" s="1"/>
  <c r="M180" i="7" s="1"/>
  <c r="E9" i="8"/>
  <c r="E10" i="8" s="1"/>
  <c r="E20" i="8" s="1"/>
  <c r="E27" i="8" s="1"/>
  <c r="AD33" i="1"/>
  <c r="H52" i="1"/>
  <c r="T50" i="1"/>
  <c r="T47" i="1"/>
  <c r="T44" i="4"/>
  <c r="P45" i="4"/>
  <c r="P47" i="4" s="1"/>
  <c r="P49" i="4" s="1"/>
  <c r="P55" i="4" s="1"/>
  <c r="X50" i="1"/>
  <c r="T45" i="4"/>
  <c r="L55" i="4"/>
  <c r="L61" i="4"/>
  <c r="E22" i="8" l="1"/>
  <c r="H59" i="1"/>
  <c r="G178" i="7"/>
  <c r="G180" i="7" s="1"/>
  <c r="T48" i="1"/>
  <c r="T51" i="1" s="1"/>
  <c r="T52" i="1" s="1"/>
  <c r="F9" i="8"/>
  <c r="F10" i="8" s="1"/>
  <c r="F20" i="8" s="1"/>
  <c r="F27" i="8" s="1"/>
  <c r="AD45" i="1"/>
  <c r="X47" i="1"/>
  <c r="X48" i="1" s="1"/>
  <c r="P61" i="4"/>
  <c r="T47" i="4"/>
  <c r="T49" i="4" s="1"/>
  <c r="F22" i="8" l="1"/>
  <c r="G9" i="8"/>
  <c r="G10" i="8" s="1"/>
  <c r="G20" i="8" s="1"/>
  <c r="G27" i="8" s="1"/>
  <c r="AD47" i="1"/>
  <c r="X51" i="1"/>
  <c r="X52" i="1" s="1"/>
  <c r="AD52" i="1" s="1"/>
  <c r="T55" i="4"/>
  <c r="T61" i="4"/>
  <c r="G22" i="8" l="1"/>
  <c r="D59" i="1"/>
  <c r="D178" i="7" s="1"/>
  <c r="D180" i="7" s="1"/>
  <c r="D84" i="1" l="1"/>
  <c r="D93" i="1" s="1"/>
  <c r="D94" i="1" l="1"/>
  <c r="B29" i="8"/>
  <c r="B31" i="8" s="1"/>
  <c r="D85" i="1"/>
  <c r="H84" i="1"/>
  <c r="H93" i="1" s="1"/>
  <c r="C29" i="8" l="1"/>
  <c r="C31" i="8" s="1"/>
  <c r="H85" i="1"/>
  <c r="H94" i="1"/>
  <c r="L59" i="1" l="1"/>
  <c r="L84" i="1" l="1"/>
  <c r="L93" i="1" s="1"/>
  <c r="P59" i="1"/>
  <c r="L94" i="1" l="1"/>
  <c r="D29" i="8"/>
  <c r="D31" i="8" s="1"/>
  <c r="L85" i="1"/>
  <c r="P84" i="1"/>
  <c r="P93" i="1" s="1"/>
  <c r="T59" i="1"/>
  <c r="P94" i="1" l="1"/>
  <c r="E29" i="8"/>
  <c r="E31" i="8" s="1"/>
  <c r="T84" i="1"/>
  <c r="T93" i="1" s="1"/>
  <c r="P178" i="7"/>
  <c r="P180" i="7" s="1"/>
  <c r="P85" i="1"/>
  <c r="X59" i="1"/>
  <c r="T94" i="1" l="1"/>
  <c r="F29" i="8"/>
  <c r="F31" i="8" s="1"/>
  <c r="T85" i="1"/>
  <c r="X84" i="1"/>
  <c r="X93" i="1" s="1"/>
  <c r="S178" i="7"/>
  <c r="S180" i="7" s="1"/>
  <c r="X94" i="1" l="1"/>
  <c r="G29" i="8"/>
  <c r="G31" i="8" s="1"/>
  <c r="X85" i="1"/>
</calcChain>
</file>

<file path=xl/sharedStrings.xml><?xml version="1.0" encoding="utf-8"?>
<sst xmlns="http://schemas.openxmlformats.org/spreadsheetml/2006/main" count="384" uniqueCount="181">
  <si>
    <t>MGH Institute of Health Professions</t>
  </si>
  <si>
    <t>Administrator:</t>
  </si>
  <si>
    <t>Proposed Project / Program:</t>
  </si>
  <si>
    <t>Brief Description of Proposal:</t>
  </si>
  <si>
    <t>Assumptions:</t>
  </si>
  <si>
    <t>Funding Source:</t>
  </si>
  <si>
    <t>Tuition</t>
  </si>
  <si>
    <t>Fees</t>
  </si>
  <si>
    <t>Financial Aid</t>
  </si>
  <si>
    <t>Vouchers</t>
  </si>
  <si>
    <t>Salaries</t>
  </si>
  <si>
    <t>Supplies</t>
  </si>
  <si>
    <t>increase per year;</t>
  </si>
  <si>
    <t>annual increase</t>
  </si>
  <si>
    <t>of salaries;</t>
  </si>
  <si>
    <t>of tuition and fees income;</t>
  </si>
  <si>
    <t>FINANCIAL PLAN</t>
  </si>
  <si>
    <t>FTE</t>
  </si>
  <si>
    <t>Rate per credit hour</t>
  </si>
  <si>
    <t>REVENUES:</t>
  </si>
  <si>
    <t>Tuition and Fees, Net</t>
  </si>
  <si>
    <t>Other Income</t>
  </si>
  <si>
    <t>please specify</t>
  </si>
  <si>
    <t>Total Revenues</t>
  </si>
  <si>
    <t>Total Tuition</t>
  </si>
  <si>
    <t>Salary and FTE's</t>
  </si>
  <si>
    <t>Faculty</t>
  </si>
  <si>
    <t>Avg $</t>
  </si>
  <si>
    <t>Salary</t>
  </si>
  <si>
    <t>Total Salaries</t>
  </si>
  <si>
    <t>Fringe Benefit Rate</t>
  </si>
  <si>
    <t>Fringes</t>
  </si>
  <si>
    <t>Salaries and Fringes</t>
  </si>
  <si>
    <t>Other</t>
  </si>
  <si>
    <t>Total Expenses</t>
  </si>
  <si>
    <t>Expenses to be Covered by Tuition and Fees</t>
  </si>
  <si>
    <t>Breakeven No. of Credit Hours Required</t>
  </si>
  <si>
    <t>Proposed Start Date:</t>
  </si>
  <si>
    <t>Start Date</t>
  </si>
  <si>
    <t>FY</t>
  </si>
  <si>
    <t>Project FY</t>
  </si>
  <si>
    <t>Building Overhead</t>
  </si>
  <si>
    <t>Administrative Overhead</t>
  </si>
  <si>
    <t>of direct expenses</t>
  </si>
  <si>
    <t>Grants and Contracts</t>
  </si>
  <si>
    <t>Gifts</t>
  </si>
  <si>
    <t>DIRECT EXPENSES:</t>
  </si>
  <si>
    <t>Total Direct Expenses</t>
  </si>
  <si>
    <t>Allocations:</t>
  </si>
  <si>
    <t>Total Allocations</t>
  </si>
  <si>
    <t>Offset by Non Tuition and Fees Revenue</t>
  </si>
  <si>
    <t>Subtotal</t>
  </si>
  <si>
    <t>Expenses to be Covered by Tuition and Fees Before Financial Aid</t>
  </si>
  <si>
    <t>Total Financial Aid</t>
  </si>
  <si>
    <t>FINANCIAL PLAN - Breakeven Projection</t>
  </si>
  <si>
    <t>Heads</t>
  </si>
  <si>
    <t>start-up funding</t>
  </si>
  <si>
    <t>Medical Director</t>
  </si>
  <si>
    <t>Acad Coor (Assoc Chair)</t>
  </si>
  <si>
    <t>Entering Term:</t>
  </si>
  <si>
    <t>Total Tuition and Fees</t>
  </si>
  <si>
    <t>FA21</t>
  </si>
  <si>
    <t>Equipment Related Expenses</t>
  </si>
  <si>
    <t>Purchased Professional Services</t>
  </si>
  <si>
    <t>Program Director</t>
  </si>
  <si>
    <t>Program Manager</t>
  </si>
  <si>
    <t>Director of Clinical Ed.</t>
  </si>
  <si>
    <t>Total</t>
  </si>
  <si>
    <t>Supplies, Equipment Related, Purchased Professional Services and Other</t>
  </si>
  <si>
    <t>Total Credit hours</t>
  </si>
  <si>
    <t>Projected Credit Hours</t>
  </si>
  <si>
    <t>Check</t>
  </si>
  <si>
    <t xml:space="preserve">Term Lecturer Rate: </t>
  </si>
  <si>
    <t>Program Input</t>
  </si>
  <si>
    <t>Credit Hours</t>
  </si>
  <si>
    <t>FY25</t>
  </si>
  <si>
    <t>Credit hour rate</t>
  </si>
  <si>
    <t>SP22</t>
  </si>
  <si>
    <t>SU22</t>
  </si>
  <si>
    <t>FA22</t>
  </si>
  <si>
    <t>SP23</t>
  </si>
  <si>
    <t>SU23</t>
  </si>
  <si>
    <t>FA23</t>
  </si>
  <si>
    <t>SP24</t>
  </si>
  <si>
    <t>SU24</t>
  </si>
  <si>
    <t>FA24</t>
  </si>
  <si>
    <t>SP25</t>
  </si>
  <si>
    <t>SU25</t>
  </si>
  <si>
    <t>Tuition Rate Table</t>
  </si>
  <si>
    <t>Title/Hire Date</t>
  </si>
  <si>
    <t>Total Credit Hours</t>
  </si>
  <si>
    <t>Annual Salary</t>
  </si>
  <si>
    <t>Credit Hour Rate</t>
  </si>
  <si>
    <t>Fall Headcount</t>
  </si>
  <si>
    <t>All Yellow cells should be populated by program sponsor</t>
  </si>
  <si>
    <t>Credit Hour per Head</t>
  </si>
  <si>
    <t>See enrollment assumptions sheets</t>
  </si>
  <si>
    <t>FY26</t>
  </si>
  <si>
    <t>FY27</t>
  </si>
  <si>
    <t>FA25</t>
  </si>
  <si>
    <t>SP26</t>
  </si>
  <si>
    <t>SU26</t>
  </si>
  <si>
    <t>FA26</t>
  </si>
  <si>
    <t>SP27</t>
  </si>
  <si>
    <t>SU27</t>
  </si>
  <si>
    <t>chk</t>
  </si>
  <si>
    <t>Net Income (Loss) 
   Before Allocations</t>
  </si>
  <si>
    <t>Net Income (Loss)</t>
  </si>
  <si>
    <t>Margin Before Allocations</t>
  </si>
  <si>
    <t>Margin After Allocations</t>
  </si>
  <si>
    <t>Fall 24</t>
  </si>
  <si>
    <t>Fall 25</t>
  </si>
  <si>
    <t>Fall 26</t>
  </si>
  <si>
    <t>Assitant Prof. faculty arrives Fall of 2021</t>
  </si>
  <si>
    <t>Program Manager arrives in 2021</t>
  </si>
  <si>
    <t>Term Lecturers/Course Development</t>
  </si>
  <si>
    <t>Advanced Practice Capstone Coordinator (Arrives Fall of 2022)</t>
  </si>
  <si>
    <t>Total Headcount</t>
  </si>
  <si>
    <t>Total Fees</t>
  </si>
  <si>
    <t>Tuition and Fees</t>
  </si>
  <si>
    <t>T &amp; Fees Reserve</t>
  </si>
  <si>
    <t>Subtotal Tuition and Fees (before reserves)</t>
  </si>
  <si>
    <t>Less reserves</t>
  </si>
  <si>
    <t>Inflation</t>
  </si>
  <si>
    <t xml:space="preserve">Subtotal Tuition and Fees </t>
  </si>
  <si>
    <t>Spring 25</t>
  </si>
  <si>
    <t>Spring 26</t>
  </si>
  <si>
    <t>Spring 27</t>
  </si>
  <si>
    <t>FY28</t>
  </si>
  <si>
    <t>FA27</t>
  </si>
  <si>
    <t>SP28</t>
  </si>
  <si>
    <t>SU28</t>
  </si>
  <si>
    <t>Matriculation &amp; Onsite Fee Rate Table</t>
  </si>
  <si>
    <t>including inflation</t>
  </si>
  <si>
    <t>FY Rev</t>
  </si>
  <si>
    <t>Matriculation Fee</t>
  </si>
  <si>
    <t>Tuition reserve</t>
  </si>
  <si>
    <t xml:space="preserve">Net Tuition &amp; Fee </t>
  </si>
  <si>
    <t xml:space="preserve">Proposed Project / Program: </t>
  </si>
  <si>
    <t xml:space="preserve">FINANCIAL SUMMARY </t>
  </si>
  <si>
    <t xml:space="preserve">Total Direct Costs </t>
  </si>
  <si>
    <t xml:space="preserve">Profit/(Loss) before overhead </t>
  </si>
  <si>
    <t>Onsite fee</t>
  </si>
  <si>
    <t xml:space="preserve">Profit/(Loss) after overhead allocation </t>
  </si>
  <si>
    <t>Fall 27</t>
  </si>
  <si>
    <t>Spring 28</t>
  </si>
  <si>
    <t>Fall 28</t>
  </si>
  <si>
    <t>Spring 29</t>
  </si>
  <si>
    <t>Fall 29</t>
  </si>
  <si>
    <t>Spring 30</t>
  </si>
  <si>
    <t>FY29</t>
  </si>
  <si>
    <t>FY30</t>
  </si>
  <si>
    <t>FY31</t>
  </si>
  <si>
    <t>FA28</t>
  </si>
  <si>
    <t>SP29</t>
  </si>
  <si>
    <t>SU29</t>
  </si>
  <si>
    <t>FA29</t>
  </si>
  <si>
    <t>SP30</t>
  </si>
  <si>
    <t>SU30</t>
  </si>
  <si>
    <t>FA30</t>
  </si>
  <si>
    <t>SP31</t>
  </si>
  <si>
    <t>SU31</t>
  </si>
  <si>
    <t>Travel</t>
  </si>
  <si>
    <t>FY24 + 3% increase</t>
  </si>
  <si>
    <t>one-time $700 matriculation fee</t>
  </si>
  <si>
    <t>Tech and Genernal feeper semester</t>
  </si>
  <si>
    <t>Current FY</t>
  </si>
  <si>
    <t xml:space="preserve">Onsite fee charge </t>
  </si>
  <si>
    <t>Fall 30</t>
  </si>
  <si>
    <t>General Fee + Tech Fee Rate Table</t>
  </si>
  <si>
    <t xml:space="preserve">Financial Plan </t>
  </si>
  <si>
    <t>Proof</t>
  </si>
  <si>
    <t>Tuition &amp; Fee Revenue</t>
  </si>
  <si>
    <t xml:space="preserve">Onsite Fee charge </t>
  </si>
  <si>
    <t>Administrative Overhead Allocation (50%)</t>
  </si>
  <si>
    <t xml:space="preserve">Net from Financial Plan </t>
  </si>
  <si>
    <t>Estimated in FY24</t>
  </si>
  <si>
    <t>FY24 Approved Budget (new program)</t>
  </si>
  <si>
    <t xml:space="preserve">Margin before OH allocation </t>
  </si>
  <si>
    <t>Facility Overhead Allocation (0%)</t>
  </si>
  <si>
    <t xml:space="preserve">21 credits on site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</si>
</sst>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 d\,\ yyyy;@"/>
    <numFmt numFmtId="167" formatCode="0.0"/>
  </numFmts>
  <fonts count="1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u val="singleAccounting"/>
      <sz val="10"/>
      <name val="Arial"/>
      <family val="2"/>
    </font>
    <font>
      <b/>
      <i/>
      <u/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5" fillId="0" borderId="0"/>
  </cellStyleXfs>
  <cellXfs count="160">
    <xf numFmtId="0" fontId="0" fillId="0" borderId="0" xfId="0"/>
    <xf numFmtId="0" fontId="2" fillId="0" borderId="0" xfId="0" applyFont="1"/>
    <xf numFmtId="0" fontId="4" fillId="0" borderId="0" xfId="0" applyFont="1"/>
    <xf numFmtId="0" fontId="0" fillId="0" borderId="1" xfId="0" applyBorder="1"/>
    <xf numFmtId="0" fontId="2" fillId="0" borderId="1" xfId="0" applyFont="1" applyBorder="1"/>
    <xf numFmtId="165" fontId="0" fillId="0" borderId="1" xfId="1" applyNumberFormat="1" applyFont="1" applyFill="1" applyBorder="1"/>
    <xf numFmtId="165" fontId="2" fillId="0" borderId="1" xfId="1" applyNumberFormat="1" applyFont="1" applyFill="1" applyBorder="1"/>
    <xf numFmtId="6" fontId="0" fillId="0" borderId="1" xfId="0" applyNumberFormat="1" applyBorder="1"/>
    <xf numFmtId="0" fontId="0" fillId="0" borderId="1" xfId="0" applyBorder="1" applyAlignment="1">
      <alignment horizontal="left"/>
    </xf>
    <xf numFmtId="5" fontId="2" fillId="0" borderId="1" xfId="2" applyNumberFormat="1" applyFont="1" applyFill="1" applyBorder="1"/>
    <xf numFmtId="0" fontId="4" fillId="0" borderId="1" xfId="0" applyFont="1" applyBorder="1" applyAlignment="1">
      <alignment horizontal="left" indent="2"/>
    </xf>
    <xf numFmtId="0" fontId="4" fillId="0" borderId="1" xfId="0" applyFont="1" applyBorder="1" applyAlignment="1">
      <alignment horizontal="center"/>
    </xf>
    <xf numFmtId="5" fontId="4" fillId="0" borderId="1" xfId="2" applyNumberFormat="1" applyFont="1" applyFill="1" applyBorder="1" applyAlignment="1">
      <alignment horizontal="center"/>
    </xf>
    <xf numFmtId="0" fontId="4" fillId="0" borderId="1" xfId="0" applyFont="1" applyBorder="1"/>
    <xf numFmtId="5" fontId="0" fillId="0" borderId="1" xfId="0" applyNumberFormat="1" applyBorder="1"/>
    <xf numFmtId="43" fontId="0" fillId="0" borderId="1" xfId="1" applyFont="1" applyFill="1" applyBorder="1"/>
    <xf numFmtId="5" fontId="2" fillId="0" borderId="1" xfId="0" applyNumberFormat="1" applyFont="1" applyBorder="1"/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5" fontId="4" fillId="0" borderId="1" xfId="0" applyNumberFormat="1" applyFont="1" applyBorder="1"/>
    <xf numFmtId="0" fontId="2" fillId="0" borderId="1" xfId="0" applyFont="1" applyBorder="1" applyAlignment="1">
      <alignment horizontal="left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left"/>
    </xf>
    <xf numFmtId="165" fontId="4" fillId="0" borderId="1" xfId="1" applyNumberFormat="1" applyFont="1" applyFill="1" applyBorder="1"/>
    <xf numFmtId="0" fontId="1" fillId="0" borderId="1" xfId="0" applyFont="1" applyBorder="1" applyAlignment="1">
      <alignment wrapText="1"/>
    </xf>
    <xf numFmtId="0" fontId="1" fillId="5" borderId="1" xfId="0" applyFont="1" applyFill="1" applyBorder="1" applyProtection="1">
      <protection locked="0"/>
    </xf>
    <xf numFmtId="0" fontId="0" fillId="5" borderId="1" xfId="0" applyFill="1" applyBorder="1" applyProtection="1">
      <protection locked="0"/>
    </xf>
    <xf numFmtId="165" fontId="0" fillId="5" borderId="1" xfId="1" applyNumberFormat="1" applyFont="1" applyFill="1" applyBorder="1" applyProtection="1">
      <protection locked="0"/>
    </xf>
    <xf numFmtId="165" fontId="1" fillId="5" borderId="1" xfId="1" applyNumberFormat="1" applyFont="1" applyFill="1" applyBorder="1" applyProtection="1">
      <protection locked="0"/>
    </xf>
    <xf numFmtId="0" fontId="1" fillId="5" borderId="1" xfId="0" applyFont="1" applyFill="1" applyBorder="1" applyAlignment="1" applyProtection="1">
      <alignment horizontal="left" indent="2"/>
      <protection locked="0"/>
    </xf>
    <xf numFmtId="5" fontId="1" fillId="2" borderId="1" xfId="2" applyNumberFormat="1" applyFont="1" applyFill="1" applyBorder="1" applyProtection="1">
      <protection locked="0"/>
    </xf>
    <xf numFmtId="2" fontId="1" fillId="5" borderId="1" xfId="0" applyNumberFormat="1" applyFont="1" applyFill="1" applyBorder="1" applyAlignment="1" applyProtection="1">
      <alignment horizontal="left" indent="2"/>
      <protection locked="0"/>
    </xf>
    <xf numFmtId="5" fontId="1" fillId="5" borderId="1" xfId="0" applyNumberFormat="1" applyFont="1" applyFill="1" applyBorder="1" applyProtection="1">
      <protection locked="0"/>
    </xf>
    <xf numFmtId="5" fontId="1" fillId="2" borderId="1" xfId="0" applyNumberFormat="1" applyFont="1" applyFill="1" applyBorder="1" applyProtection="1">
      <protection locked="0"/>
    </xf>
    <xf numFmtId="0" fontId="8" fillId="0" borderId="0" xfId="0" applyFont="1"/>
    <xf numFmtId="0" fontId="7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0" fillId="0" borderId="0" xfId="0" applyAlignment="1">
      <alignment horizontal="right"/>
    </xf>
    <xf numFmtId="0" fontId="2" fillId="0" borderId="3" xfId="0" applyFont="1" applyBorder="1"/>
    <xf numFmtId="0" fontId="0" fillId="0" borderId="5" xfId="0" applyBorder="1"/>
    <xf numFmtId="0" fontId="0" fillId="0" borderId="4" xfId="0" applyBorder="1"/>
    <xf numFmtId="165" fontId="0" fillId="0" borderId="0" xfId="1" applyNumberFormat="1" applyFont="1" applyFill="1" applyProtection="1"/>
    <xf numFmtId="167" fontId="2" fillId="0" borderId="1" xfId="0" applyNumberFormat="1" applyFont="1" applyBorder="1"/>
    <xf numFmtId="0" fontId="1" fillId="0" borderId="0" xfId="0" applyFont="1"/>
    <xf numFmtId="0" fontId="1" fillId="4" borderId="1" xfId="0" applyFont="1" applyFill="1" applyBorder="1" applyAlignment="1">
      <alignment horizontal="center"/>
    </xf>
    <xf numFmtId="165" fontId="1" fillId="4" borderId="1" xfId="0" applyNumberFormat="1" applyFont="1" applyFill="1" applyBorder="1"/>
    <xf numFmtId="165" fontId="1" fillId="0" borderId="0" xfId="1" applyNumberFormat="1" applyFont="1" applyFill="1" applyProtection="1"/>
    <xf numFmtId="165" fontId="2" fillId="4" borderId="1" xfId="0" applyNumberFormat="1" applyFont="1" applyFill="1" applyBorder="1"/>
    <xf numFmtId="165" fontId="7" fillId="0" borderId="1" xfId="1" applyNumberFormat="1" applyFont="1" applyFill="1" applyBorder="1" applyProtection="1"/>
    <xf numFmtId="165" fontId="1" fillId="0" borderId="1" xfId="1" applyNumberFormat="1" applyFont="1" applyFill="1" applyBorder="1" applyProtection="1"/>
    <xf numFmtId="165" fontId="1" fillId="0" borderId="1" xfId="1" applyNumberFormat="1" applyFont="1" applyFill="1" applyBorder="1" applyAlignment="1" applyProtection="1">
      <alignment horizontal="left"/>
    </xf>
    <xf numFmtId="165" fontId="1" fillId="4" borderId="1" xfId="1" applyNumberFormat="1" applyFont="1" applyFill="1" applyBorder="1" applyProtection="1"/>
    <xf numFmtId="165" fontId="6" fillId="0" borderId="1" xfId="1" applyNumberFormat="1" applyFont="1" applyFill="1" applyBorder="1" applyProtection="1"/>
    <xf numFmtId="165" fontId="2" fillId="0" borderId="1" xfId="1" applyNumberFormat="1" applyFont="1" applyFill="1" applyBorder="1" applyProtection="1"/>
    <xf numFmtId="165" fontId="6" fillId="0" borderId="1" xfId="1" applyNumberFormat="1" applyFont="1" applyFill="1" applyBorder="1" applyAlignment="1" applyProtection="1">
      <alignment wrapText="1"/>
    </xf>
    <xf numFmtId="165" fontId="2" fillId="4" borderId="1" xfId="1" applyNumberFormat="1" applyFont="1" applyFill="1" applyBorder="1" applyProtection="1"/>
    <xf numFmtId="165" fontId="2" fillId="0" borderId="0" xfId="1" applyNumberFormat="1" applyFont="1" applyFill="1" applyProtection="1"/>
    <xf numFmtId="165" fontId="11" fillId="0" borderId="1" xfId="1" applyNumberFormat="1" applyFont="1" applyFill="1" applyBorder="1" applyProtection="1"/>
    <xf numFmtId="6" fontId="1" fillId="4" borderId="1" xfId="0" applyNumberFormat="1" applyFont="1" applyFill="1" applyBorder="1" applyAlignment="1">
      <alignment horizontal="center"/>
    </xf>
    <xf numFmtId="6" fontId="2" fillId="4" borderId="1" xfId="0" applyNumberFormat="1" applyFont="1" applyFill="1" applyBorder="1" applyAlignment="1">
      <alignment horizontal="center"/>
    </xf>
    <xf numFmtId="165" fontId="0" fillId="0" borderId="0" xfId="0" applyNumberFormat="1"/>
    <xf numFmtId="165" fontId="1" fillId="0" borderId="0" xfId="0" applyNumberFormat="1" applyFont="1"/>
    <xf numFmtId="165" fontId="10" fillId="0" borderId="0" xfId="0" applyNumberFormat="1" applyFont="1"/>
    <xf numFmtId="0" fontId="1" fillId="0" borderId="3" xfId="0" applyFont="1" applyBorder="1"/>
    <xf numFmtId="0" fontId="1" fillId="0" borderId="5" xfId="0" applyFont="1" applyBorder="1"/>
    <xf numFmtId="0" fontId="1" fillId="0" borderId="4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2" fillId="0" borderId="0" xfId="0" applyFont="1"/>
    <xf numFmtId="0" fontId="2" fillId="0" borderId="1" xfId="0" applyFont="1" applyBorder="1" applyAlignment="1">
      <alignment horizontal="center" wrapText="1"/>
    </xf>
    <xf numFmtId="165" fontId="2" fillId="0" borderId="1" xfId="0" applyNumberFormat="1" applyFont="1" applyBorder="1"/>
    <xf numFmtId="6" fontId="12" fillId="0" borderId="1" xfId="0" applyNumberFormat="1" applyFont="1" applyBorder="1"/>
    <xf numFmtId="0" fontId="12" fillId="0" borderId="1" xfId="0" applyFont="1" applyBorder="1"/>
    <xf numFmtId="165" fontId="12" fillId="0" borderId="1" xfId="0" applyNumberFormat="1" applyFont="1" applyBorder="1"/>
    <xf numFmtId="6" fontId="12" fillId="0" borderId="0" xfId="0" applyNumberFormat="1" applyFont="1"/>
    <xf numFmtId="6" fontId="1" fillId="0" borderId="1" xfId="0" applyNumberFormat="1" applyFont="1" applyBorder="1"/>
    <xf numFmtId="5" fontId="1" fillId="0" borderId="1" xfId="2" applyNumberFormat="1" applyFont="1" applyFill="1" applyBorder="1" applyProtection="1"/>
    <xf numFmtId="0" fontId="1" fillId="0" borderId="1" xfId="0" applyFont="1" applyBorder="1" applyAlignment="1">
      <alignment horizontal="left" indent="2"/>
    </xf>
    <xf numFmtId="5" fontId="1" fillId="0" borderId="0" xfId="0" applyNumberFormat="1" applyFont="1"/>
    <xf numFmtId="6" fontId="13" fillId="0" borderId="0" xfId="0" applyNumberFormat="1" applyFont="1"/>
    <xf numFmtId="5" fontId="2" fillId="0" borderId="0" xfId="0" applyNumberFormat="1" applyFont="1"/>
    <xf numFmtId="7" fontId="1" fillId="0" borderId="1" xfId="2" applyNumberFormat="1" applyFont="1" applyFill="1" applyBorder="1" applyProtection="1"/>
    <xf numFmtId="5" fontId="1" fillId="0" borderId="1" xfId="0" applyNumberFormat="1" applyFont="1" applyBorder="1"/>
    <xf numFmtId="7" fontId="1" fillId="0" borderId="1" xfId="0" applyNumberFormat="1" applyFont="1" applyBorder="1"/>
    <xf numFmtId="0" fontId="2" fillId="0" borderId="1" xfId="0" applyFont="1" applyBorder="1" applyAlignment="1">
      <alignment horizontal="left" indent="1"/>
    </xf>
    <xf numFmtId="5" fontId="2" fillId="0" borderId="1" xfId="2" applyNumberFormat="1" applyFont="1" applyFill="1" applyBorder="1" applyProtection="1"/>
    <xf numFmtId="0" fontId="2" fillId="0" borderId="1" xfId="0" applyFont="1" applyBorder="1" applyAlignment="1">
      <alignment horizontal="left"/>
    </xf>
    <xf numFmtId="43" fontId="1" fillId="0" borderId="1" xfId="1" applyFont="1" applyFill="1" applyBorder="1" applyProtection="1"/>
    <xf numFmtId="43" fontId="1" fillId="0" borderId="1" xfId="0" applyNumberFormat="1" applyFont="1" applyBorder="1"/>
    <xf numFmtId="0" fontId="1" fillId="0" borderId="1" xfId="0" applyFont="1" applyBorder="1" applyAlignment="1">
      <alignment horizontal="left" indent="3"/>
    </xf>
    <xf numFmtId="0" fontId="1" fillId="0" borderId="1" xfId="0" applyFont="1" applyBorder="1" applyAlignment="1">
      <alignment horizontal="center" wrapText="1"/>
    </xf>
    <xf numFmtId="164" fontId="2" fillId="0" borderId="1" xfId="3" applyNumberFormat="1" applyFont="1" applyFill="1" applyBorder="1" applyAlignment="1" applyProtection="1">
      <alignment horizontal="center"/>
    </xf>
    <xf numFmtId="0" fontId="2" fillId="6" borderId="1" xfId="0" applyFont="1" applyFill="1" applyBorder="1"/>
    <xf numFmtId="164" fontId="2" fillId="6" borderId="1" xfId="3" applyNumberFormat="1" applyFont="1" applyFill="1" applyBorder="1" applyAlignment="1" applyProtection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0" xfId="0" applyFont="1" applyFill="1"/>
    <xf numFmtId="0" fontId="2" fillId="0" borderId="1" xfId="0" applyFont="1" applyBorder="1" applyAlignment="1">
      <alignment horizontal="left" wrapText="1" indent="1"/>
    </xf>
    <xf numFmtId="7" fontId="1" fillId="0" borderId="0" xfId="0" applyNumberFormat="1" applyFont="1"/>
    <xf numFmtId="0" fontId="0" fillId="0" borderId="0" xfId="0" applyAlignment="1">
      <alignment horizontal="center"/>
    </xf>
    <xf numFmtId="14" fontId="0" fillId="0" borderId="0" xfId="0" applyNumberFormat="1"/>
    <xf numFmtId="0" fontId="2" fillId="0" borderId="0" xfId="0" applyFont="1" applyAlignment="1">
      <alignment vertical="top"/>
    </xf>
    <xf numFmtId="0" fontId="0" fillId="0" borderId="0" xfId="0" applyAlignment="1">
      <alignment vertical="top" wrapText="1"/>
    </xf>
    <xf numFmtId="14" fontId="1" fillId="0" borderId="0" xfId="0" applyNumberFormat="1" applyFont="1"/>
    <xf numFmtId="164" fontId="0" fillId="0" borderId="1" xfId="0" applyNumberFormat="1" applyBorder="1"/>
    <xf numFmtId="164" fontId="1" fillId="0" borderId="1" xfId="0" applyNumberFormat="1" applyFont="1" applyBorder="1"/>
    <xf numFmtId="9" fontId="0" fillId="0" borderId="1" xfId="0" applyNumberFormat="1" applyBorder="1"/>
    <xf numFmtId="0" fontId="4" fillId="0" borderId="1" xfId="0" applyFont="1" applyBorder="1" applyAlignment="1">
      <alignment horizontal="left" wrapText="1" indent="2"/>
    </xf>
    <xf numFmtId="0" fontId="5" fillId="0" borderId="1" xfId="0" applyFont="1" applyBorder="1"/>
    <xf numFmtId="165" fontId="2" fillId="4" borderId="3" xfId="1" applyNumberFormat="1" applyFont="1" applyFill="1" applyBorder="1" applyProtection="1"/>
    <xf numFmtId="165" fontId="2" fillId="4" borderId="5" xfId="1" applyNumberFormat="1" applyFont="1" applyFill="1" applyBorder="1" applyProtection="1"/>
    <xf numFmtId="165" fontId="2" fillId="4" borderId="4" xfId="1" applyNumberFormat="1" applyFont="1" applyFill="1" applyBorder="1" applyProtection="1"/>
    <xf numFmtId="165" fontId="2" fillId="0" borderId="3" xfId="1" applyNumberFormat="1" applyFont="1" applyFill="1" applyBorder="1" applyProtection="1"/>
    <xf numFmtId="165" fontId="2" fillId="0" borderId="5" xfId="1" applyNumberFormat="1" applyFont="1" applyFill="1" applyBorder="1" applyProtection="1"/>
    <xf numFmtId="165" fontId="2" fillId="0" borderId="4" xfId="1" applyNumberFormat="1" applyFont="1" applyFill="1" applyBorder="1" applyProtection="1"/>
    <xf numFmtId="165" fontId="2" fillId="0" borderId="0" xfId="1" applyNumberFormat="1" applyFont="1" applyFill="1" applyBorder="1" applyProtection="1"/>
    <xf numFmtId="165" fontId="9" fillId="0" borderId="0" xfId="1" applyNumberFormat="1" applyFont="1" applyFill="1" applyProtection="1"/>
    <xf numFmtId="165" fontId="2" fillId="0" borderId="1" xfId="1" applyNumberFormat="1" applyFont="1" applyFill="1" applyBorder="1" applyAlignment="1" applyProtection="1">
      <alignment horizontal="center"/>
    </xf>
    <xf numFmtId="165" fontId="2" fillId="4" borderId="1" xfId="1" applyNumberFormat="1" applyFont="1" applyFill="1" applyBorder="1" applyAlignment="1" applyProtection="1">
      <alignment horizontal="center"/>
    </xf>
    <xf numFmtId="165" fontId="10" fillId="0" borderId="0" xfId="1" applyNumberFormat="1" applyFont="1" applyFill="1" applyProtection="1"/>
    <xf numFmtId="165" fontId="2" fillId="0" borderId="0" xfId="1" applyNumberFormat="1" applyFont="1" applyProtection="1"/>
    <xf numFmtId="0" fontId="8" fillId="7" borderId="0" xfId="0" applyFont="1" applyFill="1"/>
    <xf numFmtId="0" fontId="9" fillId="7" borderId="0" xfId="0" applyFont="1" applyFill="1"/>
    <xf numFmtId="0" fontId="13" fillId="0" borderId="0" xfId="0" applyFont="1"/>
    <xf numFmtId="165" fontId="8" fillId="0" borderId="0" xfId="0" applyNumberFormat="1" applyFont="1"/>
    <xf numFmtId="5" fontId="0" fillId="0" borderId="0" xfId="0" applyNumberFormat="1"/>
    <xf numFmtId="6" fontId="0" fillId="0" borderId="0" xfId="0" applyNumberFormat="1"/>
    <xf numFmtId="5" fontId="2" fillId="0" borderId="5" xfId="0" applyNumberFormat="1" applyFont="1" applyBorder="1"/>
    <xf numFmtId="7" fontId="0" fillId="0" borderId="0" xfId="0" applyNumberFormat="1"/>
    <xf numFmtId="165" fontId="2" fillId="0" borderId="8" xfId="1" applyNumberFormat="1" applyFont="1" applyBorder="1"/>
    <xf numFmtId="0" fontId="2" fillId="8" borderId="0" xfId="0" applyFont="1" applyFill="1" applyAlignment="1">
      <alignment horizontal="center"/>
    </xf>
    <xf numFmtId="0" fontId="0" fillId="0" borderId="0" xfId="0" applyAlignment="1">
      <alignment horizontal="left" vertical="top" wrapText="1"/>
    </xf>
    <xf numFmtId="165" fontId="2" fillId="5" borderId="1" xfId="1" applyNumberFormat="1" applyFont="1" applyFill="1" applyBorder="1" applyProtection="1">
      <protection locked="0"/>
    </xf>
    <xf numFmtId="165" fontId="0" fillId="0" borderId="0" xfId="1" applyNumberFormat="1" applyFont="1"/>
    <xf numFmtId="5" fontId="0" fillId="0" borderId="9" xfId="0" applyNumberFormat="1" applyBorder="1"/>
    <xf numFmtId="5" fontId="2" fillId="0" borderId="2" xfId="0" applyNumberFormat="1" applyFont="1" applyBorder="1"/>
    <xf numFmtId="165" fontId="13" fillId="0" borderId="0" xfId="0" applyNumberFormat="1" applyFont="1"/>
    <xf numFmtId="9" fontId="0" fillId="0" borderId="0" xfId="3" applyFont="1"/>
    <xf numFmtId="0" fontId="1" fillId="3" borderId="0" xfId="0" applyFont="1" applyFill="1" applyAlignment="1" applyProtection="1">
      <alignment vertical="top" wrapText="1"/>
      <protection locked="0"/>
    </xf>
    <xf numFmtId="0" fontId="0" fillId="3" borderId="0" xfId="0" applyFill="1" applyAlignment="1" applyProtection="1">
      <alignment vertical="top" wrapText="1"/>
      <protection locked="0"/>
    </xf>
    <xf numFmtId="166" fontId="1" fillId="3" borderId="2" xfId="0" applyNumberFormat="1" applyFont="1" applyFill="1" applyBorder="1" applyAlignment="1" applyProtection="1">
      <alignment horizontal="left" vertical="top" wrapText="1"/>
      <protection locked="0"/>
    </xf>
    <xf numFmtId="166" fontId="0" fillId="3" borderId="2" xfId="0" applyNumberFormat="1" applyFill="1" applyBorder="1" applyAlignment="1" applyProtection="1">
      <alignment wrapText="1"/>
      <protection locked="0"/>
    </xf>
    <xf numFmtId="0" fontId="2" fillId="0" borderId="0" xfId="0" applyFont="1" applyAlignment="1">
      <alignment horizontal="center"/>
    </xf>
    <xf numFmtId="0" fontId="1" fillId="3" borderId="2" xfId="0" applyFont="1" applyFill="1" applyBorder="1" applyAlignment="1" applyProtection="1">
      <alignment vertical="top"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1" fillId="3" borderId="2" xfId="0" applyFont="1" applyFill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6">
    <cellStyle name="Comma" xfId="1" builtinId="3"/>
    <cellStyle name="Currency" xfId="2" builtinId="4"/>
    <cellStyle name="Normal" xfId="0" builtinId="0"/>
    <cellStyle name="Normal 16" xfId="5" xr:uid="{8B4979B9-5864-4BF4-B2B9-56B8C9B45887}"/>
    <cellStyle name="Normal 2" xfId="4" xr:uid="{87723CE4-4873-CB42-B024-81D33EFD78C6}"/>
    <cellStyle name="Percent" xfId="3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9"/>
  <sheetViews>
    <sheetView tabSelected="1" zoomScaleNormal="100" workbookViewId="0">
      <selection activeCell="B4" sqref="B4:F4"/>
    </sheetView>
  </sheetViews>
  <sheetFormatPr defaultColWidth="8.86328125" defaultRowHeight="13.15" outlineLevelCol="1" x14ac:dyDescent="0.4"/>
  <cols>
    <col min="1" max="1" width="28.3984375" style="1" customWidth="1"/>
    <col min="2" max="2" width="10.73046875" customWidth="1"/>
    <col min="3" max="3" width="38.59765625" customWidth="1"/>
    <col min="4" max="4" width="5.73046875" customWidth="1"/>
    <col min="5" max="5" width="21.86328125" customWidth="1"/>
    <col min="6" max="6" width="37" customWidth="1"/>
    <col min="10" max="12" width="8.86328125" hidden="1" customWidth="1" outlineLevel="1"/>
    <col min="13" max="13" width="9.1328125" collapsed="1"/>
  </cols>
  <sheetData>
    <row r="1" spans="1:12" ht="17.649999999999999" x14ac:dyDescent="0.5">
      <c r="A1" s="126" t="s">
        <v>73</v>
      </c>
      <c r="B1" s="125"/>
      <c r="C1" s="125" t="s">
        <v>94</v>
      </c>
      <c r="D1" s="125"/>
      <c r="E1" s="125"/>
      <c r="F1" s="125"/>
      <c r="G1" s="125"/>
      <c r="H1" s="125"/>
    </row>
    <row r="2" spans="1:12" x14ac:dyDescent="0.4">
      <c r="A2" s="146" t="s">
        <v>0</v>
      </c>
      <c r="B2" s="146"/>
      <c r="C2" s="146"/>
      <c r="D2" s="146"/>
      <c r="E2" s="146"/>
      <c r="F2" s="146"/>
      <c r="J2" s="103" t="s">
        <v>38</v>
      </c>
      <c r="K2" s="103" t="s">
        <v>39</v>
      </c>
      <c r="L2" s="103" t="s">
        <v>40</v>
      </c>
    </row>
    <row r="3" spans="1:12" ht="24.75" customHeight="1" x14ac:dyDescent="0.4">
      <c r="J3" s="104"/>
      <c r="L3" s="3"/>
    </row>
    <row r="4" spans="1:12" x14ac:dyDescent="0.35">
      <c r="A4" s="105" t="s">
        <v>1</v>
      </c>
      <c r="B4" s="147"/>
      <c r="C4" s="148"/>
      <c r="D4" s="148"/>
      <c r="E4" s="148"/>
      <c r="F4" s="148"/>
      <c r="J4" s="104"/>
      <c r="K4" s="48" t="s">
        <v>166</v>
      </c>
      <c r="L4">
        <v>2023</v>
      </c>
    </row>
    <row r="5" spans="1:12" x14ac:dyDescent="0.35">
      <c r="A5" s="105"/>
      <c r="B5" s="106"/>
      <c r="J5" s="104"/>
    </row>
    <row r="6" spans="1:12" x14ac:dyDescent="0.35">
      <c r="A6" s="105" t="s">
        <v>2</v>
      </c>
      <c r="B6" s="147"/>
      <c r="C6" s="148"/>
      <c r="D6" s="148"/>
      <c r="E6" s="148"/>
      <c r="F6" s="148"/>
      <c r="J6" s="104"/>
    </row>
    <row r="7" spans="1:12" x14ac:dyDescent="0.35">
      <c r="A7" s="105"/>
      <c r="B7" s="106"/>
      <c r="J7" s="107"/>
    </row>
    <row r="8" spans="1:12" x14ac:dyDescent="0.35">
      <c r="A8" s="105" t="s">
        <v>37</v>
      </c>
      <c r="B8" s="144"/>
      <c r="C8" s="145"/>
      <c r="D8" s="145"/>
      <c r="E8" s="145"/>
      <c r="F8" s="145"/>
      <c r="J8" s="107"/>
    </row>
    <row r="9" spans="1:12" x14ac:dyDescent="0.35">
      <c r="A9" s="105"/>
      <c r="B9" s="135"/>
      <c r="J9" s="107"/>
    </row>
    <row r="10" spans="1:12" ht="50.25" customHeight="1" x14ac:dyDescent="0.35">
      <c r="A10" s="105" t="s">
        <v>5</v>
      </c>
      <c r="B10" s="149"/>
      <c r="C10" s="148"/>
      <c r="D10" s="148"/>
      <c r="E10" s="148"/>
      <c r="F10" s="148"/>
      <c r="J10" s="107"/>
    </row>
    <row r="11" spans="1:12" x14ac:dyDescent="0.35">
      <c r="A11" s="105"/>
      <c r="B11" s="106"/>
      <c r="J11" s="107"/>
    </row>
    <row r="12" spans="1:12" ht="45" customHeight="1" x14ac:dyDescent="0.35">
      <c r="A12" s="105" t="s">
        <v>3</v>
      </c>
      <c r="B12" s="142"/>
      <c r="C12" s="143"/>
      <c r="D12" s="143"/>
      <c r="E12" s="143"/>
      <c r="F12" s="143"/>
      <c r="J12" s="107"/>
    </row>
    <row r="13" spans="1:12" ht="15" customHeight="1" x14ac:dyDescent="0.4">
      <c r="J13" s="107"/>
    </row>
    <row r="14" spans="1:12" x14ac:dyDescent="0.4">
      <c r="A14" s="4" t="s">
        <v>4</v>
      </c>
      <c r="B14" s="40" t="s">
        <v>163</v>
      </c>
      <c r="C14" s="3"/>
      <c r="D14" s="3"/>
      <c r="E14" s="3"/>
      <c r="F14" s="3"/>
      <c r="G14" s="3"/>
      <c r="J14" s="107"/>
    </row>
    <row r="15" spans="1:12" ht="12.75" x14ac:dyDescent="0.35">
      <c r="A15" s="10" t="s">
        <v>6</v>
      </c>
      <c r="B15" s="7">
        <v>0</v>
      </c>
      <c r="C15" s="3" t="s">
        <v>76</v>
      </c>
      <c r="D15" s="108">
        <v>0.03</v>
      </c>
      <c r="E15" s="3" t="s">
        <v>12</v>
      </c>
      <c r="F15" s="3"/>
      <c r="G15" s="3"/>
      <c r="J15" s="107"/>
    </row>
    <row r="16" spans="1:12" ht="12.75" x14ac:dyDescent="0.35">
      <c r="A16" s="10" t="s">
        <v>7</v>
      </c>
      <c r="B16" s="7">
        <f>(70+50)*1.03</f>
        <v>123.60000000000001</v>
      </c>
      <c r="C16" s="40" t="s">
        <v>165</v>
      </c>
      <c r="D16" s="108">
        <v>0.03</v>
      </c>
      <c r="E16" s="3" t="s">
        <v>12</v>
      </c>
      <c r="F16" s="40"/>
      <c r="G16" s="3"/>
      <c r="J16" s="107"/>
    </row>
    <row r="17" spans="1:10" ht="12.75" x14ac:dyDescent="0.35">
      <c r="A17" s="82" t="s">
        <v>135</v>
      </c>
      <c r="B17" s="7">
        <f>700*1.03</f>
        <v>721</v>
      </c>
      <c r="C17" s="40" t="s">
        <v>164</v>
      </c>
      <c r="D17" s="108">
        <v>0.03</v>
      </c>
      <c r="E17" s="3" t="s">
        <v>12</v>
      </c>
      <c r="F17" s="40"/>
      <c r="G17" s="3"/>
      <c r="J17" s="107"/>
    </row>
    <row r="18" spans="1:10" ht="12.75" x14ac:dyDescent="0.35">
      <c r="A18" s="82" t="s">
        <v>142</v>
      </c>
      <c r="B18" s="7">
        <v>0</v>
      </c>
      <c r="C18" s="40"/>
      <c r="D18" s="108">
        <v>0.03</v>
      </c>
      <c r="E18" s="3" t="s">
        <v>12</v>
      </c>
      <c r="F18" s="40"/>
      <c r="G18" s="3"/>
      <c r="H18" t="s">
        <v>180</v>
      </c>
      <c r="J18" s="107"/>
    </row>
    <row r="19" spans="1:10" ht="12.75" x14ac:dyDescent="0.35">
      <c r="A19" s="82" t="s">
        <v>120</v>
      </c>
      <c r="B19" s="109">
        <v>-0.1</v>
      </c>
      <c r="C19" s="40" t="s">
        <v>177</v>
      </c>
      <c r="D19" s="109"/>
      <c r="E19" s="40"/>
      <c r="F19" s="40"/>
      <c r="G19" s="3"/>
    </row>
    <row r="20" spans="1:10" ht="12.75" x14ac:dyDescent="0.35">
      <c r="A20" s="10" t="s">
        <v>8</v>
      </c>
      <c r="B20" s="108">
        <v>0</v>
      </c>
      <c r="C20" s="3" t="s">
        <v>15</v>
      </c>
      <c r="D20" s="108"/>
      <c r="E20" s="3"/>
      <c r="F20" s="3"/>
      <c r="G20" s="3"/>
    </row>
    <row r="21" spans="1:10" ht="12.75" x14ac:dyDescent="0.35">
      <c r="A21" s="10" t="s">
        <v>9</v>
      </c>
      <c r="B21" s="109">
        <v>0</v>
      </c>
      <c r="C21" s="3" t="s">
        <v>15</v>
      </c>
      <c r="D21" s="108"/>
      <c r="E21" s="3"/>
      <c r="F21" s="40"/>
      <c r="G21" s="3"/>
    </row>
    <row r="22" spans="1:10" ht="12.75" x14ac:dyDescent="0.35">
      <c r="A22" s="10" t="s">
        <v>10</v>
      </c>
      <c r="B22" s="109">
        <v>3.5000000000000003E-2</v>
      </c>
      <c r="C22" s="3" t="s">
        <v>13</v>
      </c>
      <c r="D22" s="108"/>
      <c r="E22" s="3"/>
      <c r="F22" s="3"/>
      <c r="G22" s="3"/>
    </row>
    <row r="23" spans="1:10" ht="12.75" x14ac:dyDescent="0.35">
      <c r="A23" s="10" t="s">
        <v>30</v>
      </c>
      <c r="B23" s="109">
        <v>0.35</v>
      </c>
      <c r="C23" s="3" t="s">
        <v>14</v>
      </c>
      <c r="D23" s="108"/>
      <c r="E23" s="3"/>
      <c r="F23" s="3" t="s">
        <v>72</v>
      </c>
      <c r="G23" s="110">
        <v>0.12</v>
      </c>
    </row>
    <row r="24" spans="1:10" ht="38.65" x14ac:dyDescent="0.4">
      <c r="A24" s="111" t="s">
        <v>68</v>
      </c>
      <c r="B24" s="109">
        <v>0.02</v>
      </c>
      <c r="C24" s="3" t="s">
        <v>13</v>
      </c>
      <c r="D24" s="108"/>
      <c r="E24" s="3"/>
      <c r="F24" s="112"/>
      <c r="G24" s="3"/>
    </row>
    <row r="25" spans="1:10" ht="12.75" x14ac:dyDescent="0.35">
      <c r="A25" s="10" t="s">
        <v>42</v>
      </c>
      <c r="B25" s="109">
        <v>0.5</v>
      </c>
      <c r="C25" s="40" t="s">
        <v>176</v>
      </c>
      <c r="D25" s="3"/>
      <c r="E25" s="3"/>
      <c r="F25" s="3"/>
      <c r="G25" s="3"/>
    </row>
    <row r="26" spans="1:10" ht="12.75" x14ac:dyDescent="0.35">
      <c r="A26" s="10" t="s">
        <v>41</v>
      </c>
      <c r="B26" s="108">
        <v>0</v>
      </c>
      <c r="C26" s="3" t="s">
        <v>43</v>
      </c>
      <c r="D26" s="3"/>
      <c r="E26" s="3"/>
      <c r="F26" s="3"/>
      <c r="G26" s="3"/>
    </row>
    <row r="27" spans="1:10" ht="12.75" x14ac:dyDescent="0.35">
      <c r="A27" s="82" t="s">
        <v>123</v>
      </c>
      <c r="B27" s="108">
        <v>0.03</v>
      </c>
      <c r="C27" s="3"/>
      <c r="D27" s="3"/>
      <c r="E27" s="3"/>
      <c r="F27" s="3"/>
      <c r="G27" s="3"/>
    </row>
    <row r="28" spans="1:10" ht="38.25" customHeight="1" x14ac:dyDescent="0.4"/>
    <row r="29" spans="1:10" ht="12.75" x14ac:dyDescent="0.35">
      <c r="A29" s="2" t="str">
        <f ca="1">CELL("filename")</f>
        <v>C:\Users\Heather Easter\AppData\Local\Microsoft\Windows\INetCache\Content.Outlook\HWCFTS29\[HPedAlfaisal University Financial Plan Template 10.30.23.xlsx]General Assumptions</v>
      </c>
    </row>
  </sheetData>
  <mergeCells count="6">
    <mergeCell ref="B12:F12"/>
    <mergeCell ref="B8:F8"/>
    <mergeCell ref="A2:F2"/>
    <mergeCell ref="B4:F4"/>
    <mergeCell ref="B6:F6"/>
    <mergeCell ref="B10:F10"/>
  </mergeCells>
  <phoneticPr fontId="3" type="noConversion"/>
  <printOptions horizontalCentered="1"/>
  <pageMargins left="0" right="0" top="0.75" bottom="0.75" header="0.25" footer="0.2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187"/>
  <sheetViews>
    <sheetView zoomScale="75" zoomScaleNormal="85" workbookViewId="0">
      <pane xSplit="1" ySplit="4" topLeftCell="B136" activePane="bottomRight" state="frozen"/>
      <selection pane="topRight" activeCell="B1" sqref="B1"/>
      <selection pane="bottomLeft" activeCell="A5" sqref="A5"/>
      <selection pane="bottomRight" activeCell="B123" sqref="B123"/>
    </sheetView>
  </sheetViews>
  <sheetFormatPr defaultColWidth="8.86328125" defaultRowHeight="13.15" x14ac:dyDescent="0.4"/>
  <cols>
    <col min="1" max="1" width="42.86328125" style="48" customWidth="1"/>
    <col min="2" max="2" width="10.3984375" bestFit="1" customWidth="1"/>
    <col min="3" max="6" width="11.59765625" bestFit="1" customWidth="1"/>
    <col min="7" max="7" width="10.59765625" bestFit="1" customWidth="1"/>
    <col min="8" max="8" width="11.59765625" bestFit="1" customWidth="1"/>
    <col min="9" max="9" width="12" bestFit="1" customWidth="1"/>
    <col min="10" max="11" width="11.59765625" bestFit="1" customWidth="1"/>
    <col min="12" max="12" width="12" bestFit="1" customWidth="1"/>
    <col min="13" max="13" width="11.1328125" bestFit="1" customWidth="1"/>
    <col min="14" max="16" width="11.59765625" style="48" bestFit="1" customWidth="1"/>
    <col min="17" max="17" width="12" style="48" bestFit="1" customWidth="1"/>
    <col min="18" max="18" width="11.59765625" style="48" bestFit="1" customWidth="1"/>
    <col min="19" max="19" width="11.1328125" style="48" bestFit="1" customWidth="1"/>
    <col min="20" max="22" width="11.59765625" style="48" bestFit="1" customWidth="1"/>
    <col min="23" max="23" width="15.265625" style="124" customWidth="1"/>
    <col min="24" max="25" width="13.1328125" customWidth="1"/>
    <col min="26" max="26" width="18.86328125" customWidth="1"/>
  </cols>
  <sheetData>
    <row r="1" spans="1:35" ht="17.649999999999999" x14ac:dyDescent="0.5">
      <c r="A1" s="126" t="s">
        <v>73</v>
      </c>
      <c r="B1" s="125"/>
      <c r="C1" s="125" t="s">
        <v>94</v>
      </c>
      <c r="D1" s="125"/>
      <c r="E1" s="125"/>
      <c r="F1" s="125"/>
      <c r="G1" s="125"/>
      <c r="H1" s="125"/>
      <c r="I1" s="37"/>
      <c r="J1" s="37"/>
      <c r="K1" s="128"/>
      <c r="L1" s="128"/>
      <c r="M1" s="37"/>
      <c r="N1" s="37"/>
      <c r="O1" s="37"/>
      <c r="P1" s="37"/>
      <c r="Q1" s="37"/>
      <c r="R1" s="37"/>
      <c r="S1" s="37"/>
      <c r="T1" s="37"/>
      <c r="U1" s="37"/>
      <c r="V1" s="37"/>
      <c r="W1" s="120"/>
    </row>
    <row r="3" spans="1:35" s="1" customFormat="1" x14ac:dyDescent="0.4">
      <c r="A3" s="38" t="s">
        <v>55</v>
      </c>
      <c r="B3" s="150" t="s">
        <v>75</v>
      </c>
      <c r="C3" s="151"/>
      <c r="D3" s="152"/>
      <c r="E3" s="150" t="s">
        <v>97</v>
      </c>
      <c r="F3" s="151"/>
      <c r="G3" s="152"/>
      <c r="H3" s="150" t="s">
        <v>98</v>
      </c>
      <c r="I3" s="151"/>
      <c r="J3" s="152"/>
      <c r="K3" s="150" t="s">
        <v>128</v>
      </c>
      <c r="L3" s="151"/>
      <c r="M3" s="152"/>
      <c r="N3" s="150" t="s">
        <v>150</v>
      </c>
      <c r="O3" s="151"/>
      <c r="P3" s="152"/>
      <c r="Q3" s="150" t="s">
        <v>151</v>
      </c>
      <c r="R3" s="151"/>
      <c r="S3" s="152"/>
      <c r="T3" s="150" t="s">
        <v>152</v>
      </c>
      <c r="U3" s="151"/>
      <c r="V3" s="152"/>
      <c r="W3" s="121" t="s">
        <v>67</v>
      </c>
      <c r="X3"/>
      <c r="Y3"/>
      <c r="Z3"/>
      <c r="AA3"/>
      <c r="AB3"/>
      <c r="AC3"/>
      <c r="AD3"/>
      <c r="AE3"/>
      <c r="AF3"/>
      <c r="AG3"/>
      <c r="AH3"/>
      <c r="AI3"/>
    </row>
    <row r="4" spans="1:35" x14ac:dyDescent="0.4">
      <c r="A4" s="40" t="s">
        <v>59</v>
      </c>
      <c r="B4" s="39" t="s">
        <v>85</v>
      </c>
      <c r="C4" s="39" t="s">
        <v>86</v>
      </c>
      <c r="D4" s="39" t="s">
        <v>87</v>
      </c>
      <c r="E4" s="39" t="s">
        <v>99</v>
      </c>
      <c r="F4" s="39" t="s">
        <v>100</v>
      </c>
      <c r="G4" s="39" t="s">
        <v>101</v>
      </c>
      <c r="H4" s="39" t="s">
        <v>102</v>
      </c>
      <c r="I4" s="39" t="s">
        <v>103</v>
      </c>
      <c r="J4" s="39" t="s">
        <v>104</v>
      </c>
      <c r="K4" s="39" t="s">
        <v>129</v>
      </c>
      <c r="L4" s="39" t="s">
        <v>130</v>
      </c>
      <c r="M4" s="39" t="s">
        <v>131</v>
      </c>
      <c r="N4" s="39" t="s">
        <v>153</v>
      </c>
      <c r="O4" s="39" t="s">
        <v>154</v>
      </c>
      <c r="P4" s="39" t="s">
        <v>155</v>
      </c>
      <c r="Q4" s="39" t="s">
        <v>156</v>
      </c>
      <c r="R4" s="39" t="s">
        <v>157</v>
      </c>
      <c r="S4" s="39" t="s">
        <v>158</v>
      </c>
      <c r="T4" s="39" t="s">
        <v>159</v>
      </c>
      <c r="U4" s="39" t="s">
        <v>160</v>
      </c>
      <c r="V4" s="39" t="s">
        <v>161</v>
      </c>
      <c r="W4" s="121"/>
    </row>
    <row r="5" spans="1:35" s="42" customFormat="1" x14ac:dyDescent="0.4">
      <c r="A5" s="41" t="s">
        <v>110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58">
        <f>SUM(B5:V5)</f>
        <v>0</v>
      </c>
      <c r="X5"/>
      <c r="Y5"/>
      <c r="Z5"/>
      <c r="AA5"/>
      <c r="AB5"/>
      <c r="AC5"/>
      <c r="AD5"/>
      <c r="AE5"/>
      <c r="AF5"/>
      <c r="AG5"/>
      <c r="AH5"/>
      <c r="AI5"/>
    </row>
    <row r="6" spans="1:35" x14ac:dyDescent="0.4">
      <c r="A6" s="40" t="s">
        <v>125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58">
        <f t="shared" ref="W6:W21" si="0">SUM(B6:V6)</f>
        <v>0</v>
      </c>
    </row>
    <row r="7" spans="1:35" x14ac:dyDescent="0.4">
      <c r="A7" s="40" t="s">
        <v>111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58">
        <f t="shared" si="0"/>
        <v>0</v>
      </c>
    </row>
    <row r="8" spans="1:35" x14ac:dyDescent="0.4">
      <c r="A8" s="40" t="s">
        <v>126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58">
        <f t="shared" si="0"/>
        <v>0</v>
      </c>
    </row>
    <row r="9" spans="1:35" x14ac:dyDescent="0.4">
      <c r="A9" s="40" t="s">
        <v>112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58">
        <f t="shared" si="0"/>
        <v>0</v>
      </c>
    </row>
    <row r="10" spans="1:35" x14ac:dyDescent="0.4">
      <c r="A10" s="40" t="s">
        <v>127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58">
        <f t="shared" si="0"/>
        <v>0</v>
      </c>
    </row>
    <row r="11" spans="1:35" x14ac:dyDescent="0.4">
      <c r="A11" s="40" t="s">
        <v>144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58">
        <f t="shared" si="0"/>
        <v>0</v>
      </c>
    </row>
    <row r="12" spans="1:35" x14ac:dyDescent="0.4">
      <c r="A12" s="40" t="s">
        <v>145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58">
        <f t="shared" si="0"/>
        <v>0</v>
      </c>
    </row>
    <row r="13" spans="1:35" x14ac:dyDescent="0.4">
      <c r="A13" s="40" t="s">
        <v>146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58">
        <f t="shared" si="0"/>
        <v>0</v>
      </c>
    </row>
    <row r="14" spans="1:35" x14ac:dyDescent="0.4">
      <c r="A14" s="40" t="s">
        <v>147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58">
        <f t="shared" si="0"/>
        <v>0</v>
      </c>
    </row>
    <row r="15" spans="1:35" x14ac:dyDescent="0.4">
      <c r="A15" s="40" t="s">
        <v>148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58">
        <f t="shared" si="0"/>
        <v>0</v>
      </c>
    </row>
    <row r="16" spans="1:35" x14ac:dyDescent="0.4">
      <c r="A16" s="40" t="s">
        <v>149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58">
        <f t="shared" si="0"/>
        <v>0</v>
      </c>
    </row>
    <row r="17" spans="1:23" x14ac:dyDescent="0.4">
      <c r="A17" s="40" t="s">
        <v>168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58">
        <f t="shared" si="0"/>
        <v>0</v>
      </c>
    </row>
    <row r="18" spans="1:23" x14ac:dyDescent="0.4">
      <c r="A18" s="40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58">
        <f t="shared" si="0"/>
        <v>0</v>
      </c>
    </row>
    <row r="19" spans="1:23" ht="12.75" customHeight="1" x14ac:dyDescent="0.4">
      <c r="A19" s="40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58">
        <f t="shared" si="0"/>
        <v>0</v>
      </c>
    </row>
    <row r="20" spans="1:23" ht="12.75" customHeight="1" x14ac:dyDescent="0.4">
      <c r="A20" s="40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58">
        <f t="shared" si="0"/>
        <v>0</v>
      </c>
    </row>
    <row r="21" spans="1:23" ht="12.75" customHeight="1" x14ac:dyDescent="0.4">
      <c r="A21" s="40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8"/>
      <c r="O21" s="28"/>
      <c r="P21" s="28"/>
      <c r="Q21" s="28"/>
      <c r="R21" s="28"/>
      <c r="S21" s="28"/>
      <c r="T21" s="28"/>
      <c r="U21" s="28"/>
      <c r="V21" s="28"/>
      <c r="W21" s="58">
        <f t="shared" si="0"/>
        <v>0</v>
      </c>
    </row>
    <row r="22" spans="1:23" x14ac:dyDescent="0.4">
      <c r="A22" s="4" t="s">
        <v>117</v>
      </c>
      <c r="B22" s="4">
        <f t="shared" ref="B22:W22" si="1">SUM(B5:B21)</f>
        <v>0</v>
      </c>
      <c r="C22" s="4">
        <f t="shared" si="1"/>
        <v>0</v>
      </c>
      <c r="D22" s="4">
        <f t="shared" si="1"/>
        <v>0</v>
      </c>
      <c r="E22" s="4">
        <f t="shared" si="1"/>
        <v>0</v>
      </c>
      <c r="F22" s="4">
        <f t="shared" si="1"/>
        <v>0</v>
      </c>
      <c r="G22" s="4">
        <f t="shared" si="1"/>
        <v>0</v>
      </c>
      <c r="H22" s="4">
        <f t="shared" si="1"/>
        <v>0</v>
      </c>
      <c r="I22" s="4">
        <f t="shared" si="1"/>
        <v>0</v>
      </c>
      <c r="J22" s="4">
        <f t="shared" si="1"/>
        <v>0</v>
      </c>
      <c r="K22" s="4">
        <f t="shared" si="1"/>
        <v>0</v>
      </c>
      <c r="L22" s="4">
        <f t="shared" si="1"/>
        <v>0</v>
      </c>
      <c r="M22" s="4">
        <f t="shared" si="1"/>
        <v>0</v>
      </c>
      <c r="N22" s="4">
        <f t="shared" si="1"/>
        <v>0</v>
      </c>
      <c r="O22" s="4">
        <f t="shared" si="1"/>
        <v>0</v>
      </c>
      <c r="P22" s="4">
        <f t="shared" si="1"/>
        <v>0</v>
      </c>
      <c r="Q22" s="4">
        <f t="shared" si="1"/>
        <v>0</v>
      </c>
      <c r="R22" s="4">
        <f t="shared" si="1"/>
        <v>0</v>
      </c>
      <c r="S22" s="4">
        <f t="shared" si="1"/>
        <v>0</v>
      </c>
      <c r="T22" s="4">
        <f t="shared" si="1"/>
        <v>0</v>
      </c>
      <c r="U22" s="4">
        <f t="shared" si="1"/>
        <v>0</v>
      </c>
      <c r="V22" s="4">
        <f t="shared" si="1"/>
        <v>0</v>
      </c>
      <c r="W22" s="58">
        <f t="shared" si="1"/>
        <v>0</v>
      </c>
    </row>
    <row r="23" spans="1:23" x14ac:dyDescent="0.4">
      <c r="A23" s="40"/>
      <c r="B23" s="43"/>
      <c r="C23" s="44"/>
      <c r="D23" s="45"/>
      <c r="E23" s="43"/>
      <c r="F23" s="44"/>
      <c r="G23" s="45"/>
      <c r="H23" s="43"/>
      <c r="I23" s="44"/>
      <c r="J23" s="45"/>
      <c r="K23" s="4"/>
      <c r="L23" s="3"/>
      <c r="M23" s="3"/>
      <c r="N23" s="40"/>
      <c r="O23" s="40"/>
      <c r="P23" s="40"/>
      <c r="Q23" s="40"/>
      <c r="R23" s="40"/>
      <c r="S23" s="40"/>
      <c r="T23" s="40"/>
      <c r="U23" s="40"/>
      <c r="V23" s="40"/>
      <c r="W23" s="58"/>
    </row>
    <row r="24" spans="1:23" x14ac:dyDescent="0.4">
      <c r="A24" s="38" t="s">
        <v>95</v>
      </c>
      <c r="B24" s="150" t="s">
        <v>75</v>
      </c>
      <c r="C24" s="151"/>
      <c r="D24" s="152"/>
      <c r="E24" s="150" t="s">
        <v>97</v>
      </c>
      <c r="F24" s="151"/>
      <c r="G24" s="152"/>
      <c r="H24" s="150" t="s">
        <v>98</v>
      </c>
      <c r="I24" s="151"/>
      <c r="J24" s="152"/>
      <c r="K24" s="150" t="s">
        <v>128</v>
      </c>
      <c r="L24" s="151"/>
      <c r="M24" s="152"/>
      <c r="N24" s="150" t="s">
        <v>150</v>
      </c>
      <c r="O24" s="151"/>
      <c r="P24" s="152"/>
      <c r="Q24" s="150" t="s">
        <v>151</v>
      </c>
      <c r="R24" s="151"/>
      <c r="S24" s="152"/>
      <c r="T24" s="150" t="s">
        <v>152</v>
      </c>
      <c r="U24" s="151"/>
      <c r="V24" s="152"/>
      <c r="W24" s="121" t="s">
        <v>67</v>
      </c>
    </row>
    <row r="25" spans="1:23" x14ac:dyDescent="0.4">
      <c r="A25" s="40" t="s">
        <v>59</v>
      </c>
      <c r="B25" s="39" t="str">
        <f>B4</f>
        <v>FA24</v>
      </c>
      <c r="C25" s="39" t="str">
        <f t="shared" ref="C25:V25" si="2">C4</f>
        <v>SP25</v>
      </c>
      <c r="D25" s="39" t="str">
        <f t="shared" si="2"/>
        <v>SU25</v>
      </c>
      <c r="E25" s="39" t="str">
        <f t="shared" si="2"/>
        <v>FA25</v>
      </c>
      <c r="F25" s="39" t="str">
        <f t="shared" si="2"/>
        <v>SP26</v>
      </c>
      <c r="G25" s="39" t="str">
        <f t="shared" si="2"/>
        <v>SU26</v>
      </c>
      <c r="H25" s="39" t="str">
        <f t="shared" si="2"/>
        <v>FA26</v>
      </c>
      <c r="I25" s="39" t="str">
        <f t="shared" si="2"/>
        <v>SP27</v>
      </c>
      <c r="J25" s="39" t="str">
        <f t="shared" si="2"/>
        <v>SU27</v>
      </c>
      <c r="K25" s="39" t="str">
        <f t="shared" si="2"/>
        <v>FA27</v>
      </c>
      <c r="L25" s="39" t="str">
        <f t="shared" si="2"/>
        <v>SP28</v>
      </c>
      <c r="M25" s="39" t="str">
        <f t="shared" si="2"/>
        <v>SU28</v>
      </c>
      <c r="N25" s="39" t="str">
        <f t="shared" si="2"/>
        <v>FA28</v>
      </c>
      <c r="O25" s="39" t="str">
        <f t="shared" si="2"/>
        <v>SP29</v>
      </c>
      <c r="P25" s="39" t="str">
        <f t="shared" si="2"/>
        <v>SU29</v>
      </c>
      <c r="Q25" s="39" t="str">
        <f t="shared" si="2"/>
        <v>FA29</v>
      </c>
      <c r="R25" s="39" t="str">
        <f t="shared" si="2"/>
        <v>SP30</v>
      </c>
      <c r="S25" s="39" t="str">
        <f t="shared" si="2"/>
        <v>SU30</v>
      </c>
      <c r="T25" s="39" t="str">
        <f t="shared" si="2"/>
        <v>FA30</v>
      </c>
      <c r="U25" s="39" t="str">
        <f t="shared" si="2"/>
        <v>SP31</v>
      </c>
      <c r="V25" s="39" t="str">
        <f t="shared" si="2"/>
        <v>SU31</v>
      </c>
      <c r="W25" s="121"/>
    </row>
    <row r="26" spans="1:23" x14ac:dyDescent="0.4">
      <c r="A26" s="41" t="str">
        <f>A5</f>
        <v>Fall 24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58">
        <f>SUM(B26:V26)</f>
        <v>0</v>
      </c>
    </row>
    <row r="27" spans="1:23" x14ac:dyDescent="0.4">
      <c r="A27" s="41" t="str">
        <f t="shared" ref="A27:A38" si="3">A6</f>
        <v>Spring 25</v>
      </c>
      <c r="B27" s="30"/>
      <c r="C27" s="28"/>
      <c r="D27" s="28"/>
      <c r="E27" s="28"/>
      <c r="F27" s="28"/>
      <c r="G27" s="28"/>
      <c r="H27" s="28"/>
      <c r="I27" s="28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58">
        <f t="shared" ref="W27:W40" si="4">SUM(B27:V27)</f>
        <v>0</v>
      </c>
    </row>
    <row r="28" spans="1:23" x14ac:dyDescent="0.4">
      <c r="A28" s="41" t="str">
        <f t="shared" si="3"/>
        <v>Fall 25</v>
      </c>
      <c r="B28" s="30"/>
      <c r="C28" s="28"/>
      <c r="D28" s="28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58">
        <f t="shared" si="4"/>
        <v>0</v>
      </c>
    </row>
    <row r="29" spans="1:23" x14ac:dyDescent="0.4">
      <c r="A29" s="41" t="str">
        <f t="shared" si="3"/>
        <v>Spring 26</v>
      </c>
      <c r="B29" s="30"/>
      <c r="C29" s="28"/>
      <c r="D29" s="28"/>
      <c r="E29" s="28"/>
      <c r="F29" s="28"/>
      <c r="G29" s="28"/>
      <c r="H29" s="28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58">
        <f t="shared" si="4"/>
        <v>0</v>
      </c>
    </row>
    <row r="30" spans="1:23" x14ac:dyDescent="0.4">
      <c r="A30" s="41" t="str">
        <f t="shared" si="3"/>
        <v>Fall 26</v>
      </c>
      <c r="B30" s="30"/>
      <c r="C30" s="28"/>
      <c r="D30" s="28"/>
      <c r="E30" s="28"/>
      <c r="F30" s="28"/>
      <c r="G30" s="28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58">
        <f t="shared" si="4"/>
        <v>0</v>
      </c>
    </row>
    <row r="31" spans="1:23" x14ac:dyDescent="0.4">
      <c r="A31" s="41" t="str">
        <f t="shared" si="3"/>
        <v>Spring 27</v>
      </c>
      <c r="B31" s="30"/>
      <c r="C31" s="30"/>
      <c r="D31" s="30"/>
      <c r="E31" s="30"/>
      <c r="F31" s="30"/>
      <c r="G31" s="30"/>
      <c r="H31" s="30"/>
      <c r="I31" s="28"/>
      <c r="J31" s="28"/>
      <c r="K31" s="28"/>
      <c r="L31" s="28"/>
      <c r="M31" s="28"/>
      <c r="N31" s="28"/>
      <c r="O31" s="30"/>
      <c r="P31" s="30"/>
      <c r="Q31" s="30"/>
      <c r="R31" s="30"/>
      <c r="S31" s="31"/>
      <c r="T31" s="30"/>
      <c r="U31" s="30"/>
      <c r="V31" s="31"/>
      <c r="W31" s="58">
        <f t="shared" si="4"/>
        <v>0</v>
      </c>
    </row>
    <row r="32" spans="1:23" x14ac:dyDescent="0.4">
      <c r="A32" s="41" t="str">
        <f t="shared" si="3"/>
        <v>Fall 27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58">
        <f t="shared" si="4"/>
        <v>0</v>
      </c>
    </row>
    <row r="33" spans="1:35" s="46" customFormat="1" ht="12.75" customHeight="1" x14ac:dyDescent="0.4">
      <c r="A33" s="41" t="str">
        <f t="shared" si="3"/>
        <v>Spring 28</v>
      </c>
      <c r="B33" s="30"/>
      <c r="C33" s="30"/>
      <c r="D33" s="30"/>
      <c r="E33" s="30"/>
      <c r="F33" s="30"/>
      <c r="G33" s="30"/>
      <c r="H33" s="30"/>
      <c r="I33" s="30"/>
      <c r="J33" s="30"/>
      <c r="K33" s="136"/>
      <c r="L33" s="28"/>
      <c r="M33" s="28"/>
      <c r="N33" s="28"/>
      <c r="O33" s="28"/>
      <c r="P33" s="28"/>
      <c r="Q33" s="28"/>
      <c r="R33" s="30"/>
      <c r="S33" s="31"/>
      <c r="T33" s="28"/>
      <c r="U33" s="30"/>
      <c r="V33" s="31"/>
      <c r="W33" s="58">
        <f t="shared" si="4"/>
        <v>0</v>
      </c>
      <c r="X33"/>
      <c r="Y33"/>
      <c r="Z33"/>
      <c r="AA33"/>
      <c r="AB33"/>
      <c r="AC33"/>
      <c r="AD33"/>
      <c r="AE33"/>
      <c r="AF33"/>
      <c r="AG33"/>
      <c r="AH33"/>
      <c r="AI33"/>
    </row>
    <row r="34" spans="1:35" s="46" customFormat="1" x14ac:dyDescent="0.4">
      <c r="A34" s="41" t="str">
        <f t="shared" si="3"/>
        <v>Fall 28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58">
        <f t="shared" si="4"/>
        <v>0</v>
      </c>
      <c r="X34"/>
      <c r="Y34"/>
      <c r="Z34"/>
      <c r="AA34"/>
      <c r="AB34"/>
      <c r="AC34"/>
      <c r="AD34"/>
      <c r="AE34"/>
      <c r="AF34"/>
      <c r="AG34"/>
      <c r="AH34"/>
      <c r="AI34"/>
    </row>
    <row r="35" spans="1:35" s="46" customFormat="1" x14ac:dyDescent="0.4">
      <c r="A35" s="41" t="str">
        <f t="shared" si="3"/>
        <v>Spring 29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1"/>
      <c r="O35" s="28"/>
      <c r="P35" s="28"/>
      <c r="Q35" s="28"/>
      <c r="R35" s="28"/>
      <c r="S35" s="28"/>
      <c r="T35" s="28"/>
      <c r="U35" s="30"/>
      <c r="V35" s="28"/>
      <c r="W35" s="58">
        <f t="shared" si="4"/>
        <v>0</v>
      </c>
      <c r="X35"/>
      <c r="Y35"/>
      <c r="Z35"/>
      <c r="AA35"/>
      <c r="AB35"/>
      <c r="AC35"/>
      <c r="AD35"/>
      <c r="AE35"/>
      <c r="AF35"/>
      <c r="AG35"/>
      <c r="AH35"/>
      <c r="AI35"/>
    </row>
    <row r="36" spans="1:35" s="46" customFormat="1" x14ac:dyDescent="0.4">
      <c r="A36" s="41" t="str">
        <f t="shared" si="3"/>
        <v>Fall 29</v>
      </c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1"/>
      <c r="O36" s="31"/>
      <c r="P36" s="31"/>
      <c r="Q36" s="30"/>
      <c r="R36" s="30"/>
      <c r="S36" s="30"/>
      <c r="T36" s="30"/>
      <c r="U36" s="30"/>
      <c r="V36" s="30"/>
      <c r="W36" s="58">
        <f t="shared" si="4"/>
        <v>0</v>
      </c>
      <c r="X36"/>
      <c r="Y36"/>
      <c r="Z36"/>
      <c r="AA36"/>
      <c r="AB36"/>
      <c r="AC36"/>
      <c r="AD36"/>
      <c r="AE36"/>
      <c r="AF36"/>
      <c r="AG36"/>
      <c r="AH36"/>
      <c r="AI36"/>
    </row>
    <row r="37" spans="1:35" s="46" customFormat="1" x14ac:dyDescent="0.4">
      <c r="A37" s="41" t="str">
        <f t="shared" si="3"/>
        <v>Spring 30</v>
      </c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1"/>
      <c r="O37" s="31"/>
      <c r="P37" s="31"/>
      <c r="Q37" s="31"/>
      <c r="R37" s="31"/>
      <c r="S37" s="31"/>
      <c r="T37" s="31"/>
      <c r="U37" s="30"/>
      <c r="V37" s="31"/>
      <c r="W37" s="58">
        <f t="shared" si="4"/>
        <v>0</v>
      </c>
      <c r="X37"/>
      <c r="Y37"/>
      <c r="Z37"/>
      <c r="AA37"/>
      <c r="AB37"/>
      <c r="AC37"/>
      <c r="AD37"/>
      <c r="AE37"/>
      <c r="AF37"/>
      <c r="AG37"/>
      <c r="AH37"/>
      <c r="AI37"/>
    </row>
    <row r="38" spans="1:35" s="46" customFormat="1" x14ac:dyDescent="0.4">
      <c r="A38" s="41" t="str">
        <f t="shared" si="3"/>
        <v>Fall 30</v>
      </c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1"/>
      <c r="O38" s="31"/>
      <c r="P38" s="31"/>
      <c r="Q38" s="31"/>
      <c r="R38" s="31"/>
      <c r="S38" s="31"/>
      <c r="T38" s="30"/>
      <c r="U38" s="30"/>
      <c r="V38" s="30"/>
      <c r="W38" s="58">
        <f t="shared" si="4"/>
        <v>0</v>
      </c>
      <c r="X38"/>
      <c r="Y38"/>
      <c r="Z38"/>
      <c r="AA38"/>
      <c r="AB38"/>
      <c r="AC38"/>
      <c r="AD38"/>
      <c r="AE38"/>
      <c r="AF38"/>
      <c r="AG38"/>
      <c r="AH38"/>
      <c r="AI38"/>
    </row>
    <row r="39" spans="1:35" s="46" customFormat="1" x14ac:dyDescent="0.4">
      <c r="A39" s="4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1"/>
      <c r="O39" s="31"/>
      <c r="P39" s="31"/>
      <c r="Q39" s="31"/>
      <c r="R39" s="31"/>
      <c r="S39" s="31"/>
      <c r="T39" s="31"/>
      <c r="U39" s="31"/>
      <c r="V39" s="31"/>
      <c r="W39" s="58">
        <f>SUM(B39:V39)</f>
        <v>0</v>
      </c>
      <c r="X39"/>
      <c r="Y39"/>
      <c r="Z39"/>
      <c r="AA39"/>
      <c r="AB39"/>
      <c r="AC39"/>
      <c r="AD39"/>
      <c r="AE39"/>
      <c r="AF39"/>
      <c r="AG39"/>
      <c r="AH39"/>
      <c r="AI39"/>
    </row>
    <row r="40" spans="1:35" s="46" customFormat="1" x14ac:dyDescent="0.4">
      <c r="A40" s="40"/>
      <c r="B40" s="30"/>
      <c r="C40" s="30"/>
      <c r="D40" s="31"/>
      <c r="E40" s="30"/>
      <c r="F40" s="30"/>
      <c r="G40" s="30"/>
      <c r="H40" s="30"/>
      <c r="I40" s="30"/>
      <c r="J40" s="30"/>
      <c r="K40" s="30"/>
      <c r="L40" s="30"/>
      <c r="M40" s="30"/>
      <c r="N40" s="31"/>
      <c r="O40" s="31"/>
      <c r="P40" s="31"/>
      <c r="Q40" s="31"/>
      <c r="R40" s="31"/>
      <c r="S40" s="31"/>
      <c r="T40" s="31"/>
      <c r="U40" s="31"/>
      <c r="V40" s="31"/>
      <c r="W40" s="58">
        <f t="shared" si="4"/>
        <v>0</v>
      </c>
      <c r="X40"/>
      <c r="Y40"/>
      <c r="Z40"/>
      <c r="AA40"/>
      <c r="AB40"/>
      <c r="AC40"/>
      <c r="AD40"/>
      <c r="AE40"/>
      <c r="AF40"/>
      <c r="AG40"/>
      <c r="AH40"/>
      <c r="AI40"/>
    </row>
    <row r="41" spans="1:35" s="46" customFormat="1" x14ac:dyDescent="0.4">
      <c r="A41" s="40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58"/>
      <c r="X41"/>
      <c r="Y41"/>
      <c r="Z41"/>
      <c r="AA41"/>
      <c r="AB41"/>
      <c r="AC41"/>
      <c r="AD41"/>
      <c r="AE41"/>
      <c r="AF41"/>
      <c r="AG41"/>
      <c r="AH41"/>
      <c r="AI41"/>
    </row>
    <row r="42" spans="1:35" s="46" customFormat="1" x14ac:dyDescent="0.4">
      <c r="A42" s="40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40"/>
      <c r="O42" s="40"/>
      <c r="P42" s="40"/>
      <c r="Q42" s="40"/>
      <c r="R42" s="40"/>
      <c r="S42" s="40"/>
      <c r="T42" s="40"/>
      <c r="U42" s="40"/>
      <c r="V42" s="40"/>
      <c r="W42" s="58"/>
      <c r="X42"/>
      <c r="Y42"/>
      <c r="Z42"/>
      <c r="AA42"/>
      <c r="AB42"/>
      <c r="AC42"/>
      <c r="AD42"/>
      <c r="AE42"/>
      <c r="AF42"/>
      <c r="AG42"/>
      <c r="AH42"/>
      <c r="AI42"/>
    </row>
    <row r="43" spans="1:35" s="48" customFormat="1" x14ac:dyDescent="0.4">
      <c r="A43" s="38" t="s">
        <v>74</v>
      </c>
      <c r="B43" s="150" t="s">
        <v>75</v>
      </c>
      <c r="C43" s="151"/>
      <c r="D43" s="152"/>
      <c r="E43" s="150" t="s">
        <v>97</v>
      </c>
      <c r="F43" s="151"/>
      <c r="G43" s="152"/>
      <c r="H43" s="150" t="s">
        <v>98</v>
      </c>
      <c r="I43" s="151"/>
      <c r="J43" s="152"/>
      <c r="K43" s="150" t="s">
        <v>128</v>
      </c>
      <c r="L43" s="151"/>
      <c r="M43" s="152"/>
      <c r="N43" s="150" t="s">
        <v>150</v>
      </c>
      <c r="O43" s="151"/>
      <c r="P43" s="152"/>
      <c r="Q43" s="150" t="s">
        <v>151</v>
      </c>
      <c r="R43" s="151"/>
      <c r="S43" s="152"/>
      <c r="T43" s="150" t="s">
        <v>152</v>
      </c>
      <c r="U43" s="151"/>
      <c r="V43" s="152"/>
      <c r="W43" s="121" t="s">
        <v>67</v>
      </c>
      <c r="X43"/>
      <c r="Y43"/>
      <c r="Z43"/>
      <c r="AA43"/>
      <c r="AB43"/>
      <c r="AC43"/>
      <c r="AD43"/>
      <c r="AE43"/>
      <c r="AF43"/>
      <c r="AG43"/>
      <c r="AH43"/>
      <c r="AI43"/>
    </row>
    <row r="44" spans="1:35" s="48" customFormat="1" x14ac:dyDescent="0.4">
      <c r="A44" s="40" t="s">
        <v>59</v>
      </c>
      <c r="B44" s="49" t="str">
        <f>B4</f>
        <v>FA24</v>
      </c>
      <c r="C44" s="49" t="str">
        <f t="shared" ref="C44:V44" si="5">C4</f>
        <v>SP25</v>
      </c>
      <c r="D44" s="49" t="str">
        <f t="shared" si="5"/>
        <v>SU25</v>
      </c>
      <c r="E44" s="49" t="str">
        <f t="shared" si="5"/>
        <v>FA25</v>
      </c>
      <c r="F44" s="49" t="str">
        <f t="shared" si="5"/>
        <v>SP26</v>
      </c>
      <c r="G44" s="49" t="str">
        <f t="shared" si="5"/>
        <v>SU26</v>
      </c>
      <c r="H44" s="49" t="str">
        <f t="shared" si="5"/>
        <v>FA26</v>
      </c>
      <c r="I44" s="49" t="str">
        <f t="shared" si="5"/>
        <v>SP27</v>
      </c>
      <c r="J44" s="49" t="str">
        <f t="shared" si="5"/>
        <v>SU27</v>
      </c>
      <c r="K44" s="49" t="str">
        <f t="shared" si="5"/>
        <v>FA27</v>
      </c>
      <c r="L44" s="49" t="str">
        <f t="shared" si="5"/>
        <v>SP28</v>
      </c>
      <c r="M44" s="49" t="str">
        <f t="shared" si="5"/>
        <v>SU28</v>
      </c>
      <c r="N44" s="49" t="str">
        <f t="shared" si="5"/>
        <v>FA28</v>
      </c>
      <c r="O44" s="49" t="str">
        <f t="shared" si="5"/>
        <v>SP29</v>
      </c>
      <c r="P44" s="49" t="str">
        <f t="shared" si="5"/>
        <v>SU29</v>
      </c>
      <c r="Q44" s="49" t="str">
        <f t="shared" si="5"/>
        <v>FA29</v>
      </c>
      <c r="R44" s="49" t="str">
        <f t="shared" si="5"/>
        <v>SP30</v>
      </c>
      <c r="S44" s="49" t="str">
        <f t="shared" si="5"/>
        <v>SU30</v>
      </c>
      <c r="T44" s="49" t="str">
        <f t="shared" si="5"/>
        <v>FA30</v>
      </c>
      <c r="U44" s="49" t="str">
        <f t="shared" si="5"/>
        <v>SP31</v>
      </c>
      <c r="V44" s="49" t="str">
        <f t="shared" si="5"/>
        <v>SU31</v>
      </c>
      <c r="W44" s="121" t="s">
        <v>67</v>
      </c>
      <c r="X44"/>
      <c r="Y44"/>
      <c r="Z44"/>
      <c r="AA44"/>
      <c r="AB44"/>
      <c r="AC44"/>
      <c r="AD44"/>
      <c r="AE44"/>
      <c r="AF44"/>
      <c r="AG44"/>
      <c r="AH44"/>
      <c r="AI44"/>
    </row>
    <row r="45" spans="1:35" s="48" customFormat="1" x14ac:dyDescent="0.4">
      <c r="A45" s="41" t="str">
        <f>A5</f>
        <v>Fall 24</v>
      </c>
      <c r="B45" s="50">
        <f>B5*B26</f>
        <v>0</v>
      </c>
      <c r="C45" s="50">
        <f t="shared" ref="C45:V58" si="6">C5*C26</f>
        <v>0</v>
      </c>
      <c r="D45" s="50">
        <f t="shared" si="6"/>
        <v>0</v>
      </c>
      <c r="E45" s="50">
        <f t="shared" si="6"/>
        <v>0</v>
      </c>
      <c r="F45" s="50">
        <f t="shared" si="6"/>
        <v>0</v>
      </c>
      <c r="G45" s="50">
        <f t="shared" si="6"/>
        <v>0</v>
      </c>
      <c r="H45" s="50">
        <f t="shared" si="6"/>
        <v>0</v>
      </c>
      <c r="I45" s="50">
        <f t="shared" si="6"/>
        <v>0</v>
      </c>
      <c r="J45" s="50">
        <f t="shared" si="6"/>
        <v>0</v>
      </c>
      <c r="K45" s="50">
        <f t="shared" si="6"/>
        <v>0</v>
      </c>
      <c r="L45" s="50">
        <f t="shared" si="6"/>
        <v>0</v>
      </c>
      <c r="M45" s="50">
        <f t="shared" si="6"/>
        <v>0</v>
      </c>
      <c r="N45" s="50">
        <f t="shared" si="6"/>
        <v>0</v>
      </c>
      <c r="O45" s="50">
        <f t="shared" si="6"/>
        <v>0</v>
      </c>
      <c r="P45" s="50">
        <f t="shared" si="6"/>
        <v>0</v>
      </c>
      <c r="Q45" s="50">
        <f t="shared" si="6"/>
        <v>0</v>
      </c>
      <c r="R45" s="50">
        <f t="shared" si="6"/>
        <v>0</v>
      </c>
      <c r="S45" s="50">
        <f t="shared" si="6"/>
        <v>0</v>
      </c>
      <c r="T45" s="50">
        <f t="shared" si="6"/>
        <v>0</v>
      </c>
      <c r="U45" s="50">
        <f t="shared" si="6"/>
        <v>0</v>
      </c>
      <c r="V45" s="50">
        <f t="shared" si="6"/>
        <v>0</v>
      </c>
      <c r="W45" s="58">
        <f t="shared" ref="W45:W61" si="7">SUM(B45:V45)</f>
        <v>0</v>
      </c>
      <c r="X45"/>
      <c r="Y45"/>
      <c r="Z45"/>
      <c r="AA45"/>
      <c r="AB45"/>
      <c r="AC45"/>
      <c r="AD45"/>
      <c r="AE45"/>
      <c r="AF45"/>
      <c r="AG45"/>
      <c r="AH45"/>
      <c r="AI45"/>
    </row>
    <row r="46" spans="1:35" s="48" customFormat="1" x14ac:dyDescent="0.4">
      <c r="A46" s="41" t="str">
        <f t="shared" ref="A46:A57" si="8">A6</f>
        <v>Spring 25</v>
      </c>
      <c r="B46" s="50">
        <f t="shared" ref="B46:Q61" si="9">B6*B27</f>
        <v>0</v>
      </c>
      <c r="C46" s="50">
        <f t="shared" si="9"/>
        <v>0</v>
      </c>
      <c r="D46" s="50">
        <f t="shared" si="9"/>
        <v>0</v>
      </c>
      <c r="E46" s="50">
        <f t="shared" si="9"/>
        <v>0</v>
      </c>
      <c r="F46" s="50">
        <f t="shared" si="9"/>
        <v>0</v>
      </c>
      <c r="G46" s="50">
        <f t="shared" si="9"/>
        <v>0</v>
      </c>
      <c r="H46" s="50">
        <f t="shared" si="9"/>
        <v>0</v>
      </c>
      <c r="I46" s="50">
        <f t="shared" si="9"/>
        <v>0</v>
      </c>
      <c r="J46" s="50">
        <f t="shared" si="9"/>
        <v>0</v>
      </c>
      <c r="K46" s="50">
        <f t="shared" si="9"/>
        <v>0</v>
      </c>
      <c r="L46" s="50">
        <f t="shared" si="9"/>
        <v>0</v>
      </c>
      <c r="M46" s="50">
        <f t="shared" si="9"/>
        <v>0</v>
      </c>
      <c r="N46" s="50">
        <f t="shared" si="9"/>
        <v>0</v>
      </c>
      <c r="O46" s="50">
        <f t="shared" si="9"/>
        <v>0</v>
      </c>
      <c r="P46" s="50">
        <f t="shared" si="9"/>
        <v>0</v>
      </c>
      <c r="Q46" s="50">
        <f t="shared" si="9"/>
        <v>0</v>
      </c>
      <c r="R46" s="50">
        <f t="shared" si="6"/>
        <v>0</v>
      </c>
      <c r="S46" s="50">
        <f t="shared" si="6"/>
        <v>0</v>
      </c>
      <c r="T46" s="50">
        <f t="shared" si="6"/>
        <v>0</v>
      </c>
      <c r="U46" s="50">
        <f t="shared" si="6"/>
        <v>0</v>
      </c>
      <c r="V46" s="50">
        <f t="shared" si="6"/>
        <v>0</v>
      </c>
      <c r="W46" s="58">
        <f t="shared" si="7"/>
        <v>0</v>
      </c>
      <c r="X46"/>
      <c r="Y46"/>
      <c r="Z46"/>
      <c r="AA46"/>
      <c r="AB46"/>
      <c r="AC46"/>
      <c r="AD46"/>
      <c r="AE46"/>
      <c r="AF46"/>
      <c r="AG46"/>
      <c r="AH46"/>
      <c r="AI46"/>
    </row>
    <row r="47" spans="1:35" s="48" customFormat="1" x14ac:dyDescent="0.4">
      <c r="A47" s="41" t="str">
        <f t="shared" si="8"/>
        <v>Fall 25</v>
      </c>
      <c r="B47" s="50">
        <f t="shared" si="9"/>
        <v>0</v>
      </c>
      <c r="C47" s="50">
        <f t="shared" si="6"/>
        <v>0</v>
      </c>
      <c r="D47" s="50">
        <f t="shared" si="6"/>
        <v>0</v>
      </c>
      <c r="E47" s="50">
        <f t="shared" si="6"/>
        <v>0</v>
      </c>
      <c r="F47" s="50">
        <f t="shared" si="6"/>
        <v>0</v>
      </c>
      <c r="G47" s="50">
        <f t="shared" si="6"/>
        <v>0</v>
      </c>
      <c r="H47" s="50">
        <f t="shared" si="6"/>
        <v>0</v>
      </c>
      <c r="I47" s="50">
        <f t="shared" si="6"/>
        <v>0</v>
      </c>
      <c r="J47" s="50">
        <f t="shared" si="6"/>
        <v>0</v>
      </c>
      <c r="K47" s="50">
        <f t="shared" si="6"/>
        <v>0</v>
      </c>
      <c r="L47" s="50">
        <f t="shared" si="6"/>
        <v>0</v>
      </c>
      <c r="M47" s="50">
        <f t="shared" si="6"/>
        <v>0</v>
      </c>
      <c r="N47" s="50">
        <f t="shared" si="6"/>
        <v>0</v>
      </c>
      <c r="O47" s="50">
        <f t="shared" si="6"/>
        <v>0</v>
      </c>
      <c r="P47" s="50">
        <f t="shared" si="6"/>
        <v>0</v>
      </c>
      <c r="Q47" s="50">
        <f t="shared" si="6"/>
        <v>0</v>
      </c>
      <c r="R47" s="50">
        <f t="shared" si="6"/>
        <v>0</v>
      </c>
      <c r="S47" s="50">
        <f t="shared" si="6"/>
        <v>0</v>
      </c>
      <c r="T47" s="50">
        <f t="shared" si="6"/>
        <v>0</v>
      </c>
      <c r="U47" s="50">
        <f t="shared" si="6"/>
        <v>0</v>
      </c>
      <c r="V47" s="50">
        <f t="shared" si="6"/>
        <v>0</v>
      </c>
      <c r="W47" s="58">
        <f t="shared" si="7"/>
        <v>0</v>
      </c>
      <c r="X47"/>
      <c r="Y47"/>
      <c r="Z47"/>
      <c r="AA47"/>
      <c r="AB47"/>
      <c r="AC47"/>
      <c r="AD47"/>
      <c r="AE47"/>
      <c r="AF47"/>
      <c r="AG47"/>
      <c r="AH47"/>
      <c r="AI47"/>
    </row>
    <row r="48" spans="1:35" s="48" customFormat="1" x14ac:dyDescent="0.4">
      <c r="A48" s="41" t="str">
        <f t="shared" si="8"/>
        <v>Spring 26</v>
      </c>
      <c r="B48" s="50">
        <f t="shared" si="9"/>
        <v>0</v>
      </c>
      <c r="C48" s="50">
        <f t="shared" si="6"/>
        <v>0</v>
      </c>
      <c r="D48" s="50">
        <f t="shared" si="6"/>
        <v>0</v>
      </c>
      <c r="E48" s="50">
        <f t="shared" si="6"/>
        <v>0</v>
      </c>
      <c r="F48" s="50">
        <f t="shared" si="6"/>
        <v>0</v>
      </c>
      <c r="G48" s="50">
        <f t="shared" si="6"/>
        <v>0</v>
      </c>
      <c r="H48" s="50">
        <f t="shared" si="6"/>
        <v>0</v>
      </c>
      <c r="I48" s="50">
        <f t="shared" si="6"/>
        <v>0</v>
      </c>
      <c r="J48" s="50">
        <f t="shared" si="6"/>
        <v>0</v>
      </c>
      <c r="K48" s="50">
        <f t="shared" si="6"/>
        <v>0</v>
      </c>
      <c r="L48" s="50">
        <f t="shared" si="6"/>
        <v>0</v>
      </c>
      <c r="M48" s="50">
        <f t="shared" si="6"/>
        <v>0</v>
      </c>
      <c r="N48" s="50">
        <f t="shared" si="6"/>
        <v>0</v>
      </c>
      <c r="O48" s="50">
        <f t="shared" si="6"/>
        <v>0</v>
      </c>
      <c r="P48" s="50">
        <f t="shared" si="6"/>
        <v>0</v>
      </c>
      <c r="Q48" s="50">
        <f t="shared" si="6"/>
        <v>0</v>
      </c>
      <c r="R48" s="50">
        <f t="shared" si="6"/>
        <v>0</v>
      </c>
      <c r="S48" s="50">
        <f t="shared" si="6"/>
        <v>0</v>
      </c>
      <c r="T48" s="50">
        <f t="shared" si="6"/>
        <v>0</v>
      </c>
      <c r="U48" s="50">
        <f t="shared" si="6"/>
        <v>0</v>
      </c>
      <c r="V48" s="50">
        <f t="shared" si="6"/>
        <v>0</v>
      </c>
      <c r="W48" s="58">
        <f t="shared" si="7"/>
        <v>0</v>
      </c>
      <c r="X48"/>
      <c r="Y48"/>
      <c r="Z48"/>
      <c r="AA48"/>
      <c r="AB48"/>
      <c r="AC48"/>
      <c r="AD48"/>
      <c r="AE48"/>
      <c r="AF48"/>
      <c r="AG48"/>
      <c r="AH48"/>
      <c r="AI48"/>
    </row>
    <row r="49" spans="1:35" s="48" customFormat="1" x14ac:dyDescent="0.4">
      <c r="A49" s="41" t="str">
        <f t="shared" si="8"/>
        <v>Fall 26</v>
      </c>
      <c r="B49" s="50">
        <f t="shared" si="9"/>
        <v>0</v>
      </c>
      <c r="C49" s="50">
        <f t="shared" si="6"/>
        <v>0</v>
      </c>
      <c r="D49" s="50">
        <f t="shared" si="6"/>
        <v>0</v>
      </c>
      <c r="E49" s="50">
        <f t="shared" si="6"/>
        <v>0</v>
      </c>
      <c r="F49" s="50">
        <f t="shared" si="6"/>
        <v>0</v>
      </c>
      <c r="G49" s="50">
        <f t="shared" si="6"/>
        <v>0</v>
      </c>
      <c r="H49" s="50">
        <f t="shared" si="6"/>
        <v>0</v>
      </c>
      <c r="I49" s="50">
        <f t="shared" si="6"/>
        <v>0</v>
      </c>
      <c r="J49" s="50">
        <f t="shared" si="6"/>
        <v>0</v>
      </c>
      <c r="K49" s="50">
        <f t="shared" si="6"/>
        <v>0</v>
      </c>
      <c r="L49" s="50">
        <f t="shared" si="6"/>
        <v>0</v>
      </c>
      <c r="M49" s="50">
        <f t="shared" si="6"/>
        <v>0</v>
      </c>
      <c r="N49" s="50">
        <f t="shared" si="6"/>
        <v>0</v>
      </c>
      <c r="O49" s="50">
        <f t="shared" si="6"/>
        <v>0</v>
      </c>
      <c r="P49" s="50">
        <f t="shared" si="6"/>
        <v>0</v>
      </c>
      <c r="Q49" s="50">
        <f t="shared" si="6"/>
        <v>0</v>
      </c>
      <c r="R49" s="50">
        <f t="shared" si="6"/>
        <v>0</v>
      </c>
      <c r="S49" s="50">
        <f t="shared" si="6"/>
        <v>0</v>
      </c>
      <c r="T49" s="50">
        <f t="shared" si="6"/>
        <v>0</v>
      </c>
      <c r="U49" s="50">
        <f t="shared" si="6"/>
        <v>0</v>
      </c>
      <c r="V49" s="50">
        <f t="shared" si="6"/>
        <v>0</v>
      </c>
      <c r="W49" s="58">
        <f t="shared" si="7"/>
        <v>0</v>
      </c>
      <c r="X49"/>
      <c r="Y49"/>
      <c r="Z49"/>
      <c r="AA49"/>
      <c r="AB49"/>
      <c r="AC49"/>
      <c r="AD49"/>
      <c r="AE49"/>
      <c r="AF49"/>
      <c r="AG49"/>
      <c r="AH49"/>
      <c r="AI49"/>
    </row>
    <row r="50" spans="1:35" s="48" customFormat="1" x14ac:dyDescent="0.4">
      <c r="A50" s="41" t="str">
        <f t="shared" si="8"/>
        <v>Spring 27</v>
      </c>
      <c r="B50" s="50">
        <f t="shared" si="9"/>
        <v>0</v>
      </c>
      <c r="C50" s="50">
        <f t="shared" si="6"/>
        <v>0</v>
      </c>
      <c r="D50" s="50">
        <f t="shared" si="6"/>
        <v>0</v>
      </c>
      <c r="E50" s="50">
        <f t="shared" si="6"/>
        <v>0</v>
      </c>
      <c r="F50" s="50">
        <f t="shared" si="6"/>
        <v>0</v>
      </c>
      <c r="G50" s="50">
        <f t="shared" si="6"/>
        <v>0</v>
      </c>
      <c r="H50" s="50">
        <f t="shared" si="6"/>
        <v>0</v>
      </c>
      <c r="I50" s="50">
        <f t="shared" si="6"/>
        <v>0</v>
      </c>
      <c r="J50" s="50">
        <f t="shared" si="6"/>
        <v>0</v>
      </c>
      <c r="K50" s="50">
        <f t="shared" si="6"/>
        <v>0</v>
      </c>
      <c r="L50" s="50">
        <f t="shared" si="6"/>
        <v>0</v>
      </c>
      <c r="M50" s="50">
        <f t="shared" si="6"/>
        <v>0</v>
      </c>
      <c r="N50" s="50">
        <f t="shared" si="6"/>
        <v>0</v>
      </c>
      <c r="O50" s="50">
        <f t="shared" si="6"/>
        <v>0</v>
      </c>
      <c r="P50" s="50">
        <f t="shared" si="6"/>
        <v>0</v>
      </c>
      <c r="Q50" s="50">
        <f t="shared" si="6"/>
        <v>0</v>
      </c>
      <c r="R50" s="50">
        <f t="shared" si="6"/>
        <v>0</v>
      </c>
      <c r="S50" s="50">
        <f t="shared" si="6"/>
        <v>0</v>
      </c>
      <c r="T50" s="50">
        <f t="shared" si="6"/>
        <v>0</v>
      </c>
      <c r="U50" s="50">
        <f t="shared" si="6"/>
        <v>0</v>
      </c>
      <c r="V50" s="50">
        <f t="shared" si="6"/>
        <v>0</v>
      </c>
      <c r="W50" s="58">
        <f t="shared" si="7"/>
        <v>0</v>
      </c>
      <c r="X50"/>
      <c r="Y50"/>
      <c r="Z50"/>
      <c r="AA50"/>
      <c r="AB50"/>
      <c r="AC50"/>
      <c r="AD50"/>
      <c r="AE50"/>
      <c r="AF50"/>
      <c r="AG50"/>
      <c r="AH50"/>
      <c r="AI50"/>
    </row>
    <row r="51" spans="1:35" s="48" customFormat="1" x14ac:dyDescent="0.4">
      <c r="A51" s="41" t="str">
        <f t="shared" si="8"/>
        <v>Fall 27</v>
      </c>
      <c r="B51" s="50">
        <f t="shared" si="9"/>
        <v>0</v>
      </c>
      <c r="C51" s="50">
        <f t="shared" si="6"/>
        <v>0</v>
      </c>
      <c r="D51" s="50">
        <f t="shared" si="6"/>
        <v>0</v>
      </c>
      <c r="E51" s="50">
        <f t="shared" si="6"/>
        <v>0</v>
      </c>
      <c r="F51" s="50">
        <f t="shared" si="6"/>
        <v>0</v>
      </c>
      <c r="G51" s="50">
        <f t="shared" si="6"/>
        <v>0</v>
      </c>
      <c r="H51" s="50">
        <f t="shared" si="6"/>
        <v>0</v>
      </c>
      <c r="I51" s="50">
        <f t="shared" si="6"/>
        <v>0</v>
      </c>
      <c r="J51" s="50">
        <f t="shared" si="6"/>
        <v>0</v>
      </c>
      <c r="K51" s="50">
        <f t="shared" si="6"/>
        <v>0</v>
      </c>
      <c r="L51" s="50">
        <f t="shared" si="6"/>
        <v>0</v>
      </c>
      <c r="M51" s="50">
        <f t="shared" si="6"/>
        <v>0</v>
      </c>
      <c r="N51" s="50">
        <f t="shared" si="6"/>
        <v>0</v>
      </c>
      <c r="O51" s="50">
        <f t="shared" si="6"/>
        <v>0</v>
      </c>
      <c r="P51" s="50">
        <f t="shared" si="6"/>
        <v>0</v>
      </c>
      <c r="Q51" s="50">
        <f t="shared" si="6"/>
        <v>0</v>
      </c>
      <c r="R51" s="50">
        <f t="shared" si="6"/>
        <v>0</v>
      </c>
      <c r="S51" s="50">
        <f t="shared" si="6"/>
        <v>0</v>
      </c>
      <c r="T51" s="50">
        <f t="shared" si="6"/>
        <v>0</v>
      </c>
      <c r="U51" s="50">
        <f t="shared" si="6"/>
        <v>0</v>
      </c>
      <c r="V51" s="50">
        <f t="shared" si="6"/>
        <v>0</v>
      </c>
      <c r="W51" s="58">
        <f t="shared" si="7"/>
        <v>0</v>
      </c>
      <c r="X51"/>
      <c r="Y51"/>
      <c r="Z51"/>
      <c r="AA51"/>
      <c r="AB51"/>
      <c r="AC51"/>
      <c r="AD51"/>
      <c r="AE51"/>
      <c r="AF51"/>
      <c r="AG51"/>
      <c r="AH51"/>
      <c r="AI51"/>
    </row>
    <row r="52" spans="1:35" s="51" customFormat="1" ht="12.75" customHeight="1" x14ac:dyDescent="0.4">
      <c r="A52" s="41" t="str">
        <f t="shared" si="8"/>
        <v>Spring 28</v>
      </c>
      <c r="B52" s="50">
        <f t="shared" si="9"/>
        <v>0</v>
      </c>
      <c r="C52" s="50">
        <f t="shared" si="6"/>
        <v>0</v>
      </c>
      <c r="D52" s="50">
        <f t="shared" si="6"/>
        <v>0</v>
      </c>
      <c r="E52" s="50">
        <f t="shared" si="6"/>
        <v>0</v>
      </c>
      <c r="F52" s="50">
        <f t="shared" si="6"/>
        <v>0</v>
      </c>
      <c r="G52" s="50">
        <f t="shared" si="6"/>
        <v>0</v>
      </c>
      <c r="H52" s="50">
        <f t="shared" si="6"/>
        <v>0</v>
      </c>
      <c r="I52" s="50">
        <f t="shared" si="6"/>
        <v>0</v>
      </c>
      <c r="J52" s="50">
        <f t="shared" si="6"/>
        <v>0</v>
      </c>
      <c r="K52" s="50">
        <f t="shared" si="6"/>
        <v>0</v>
      </c>
      <c r="L52" s="50">
        <f t="shared" si="6"/>
        <v>0</v>
      </c>
      <c r="M52" s="50">
        <f t="shared" si="6"/>
        <v>0</v>
      </c>
      <c r="N52" s="50">
        <f t="shared" si="6"/>
        <v>0</v>
      </c>
      <c r="O52" s="50">
        <f t="shared" si="6"/>
        <v>0</v>
      </c>
      <c r="P52" s="50">
        <f t="shared" si="6"/>
        <v>0</v>
      </c>
      <c r="Q52" s="50">
        <f t="shared" si="6"/>
        <v>0</v>
      </c>
      <c r="R52" s="50">
        <f t="shared" si="6"/>
        <v>0</v>
      </c>
      <c r="S52" s="50">
        <f t="shared" si="6"/>
        <v>0</v>
      </c>
      <c r="T52" s="50">
        <f t="shared" si="6"/>
        <v>0</v>
      </c>
      <c r="U52" s="50">
        <f t="shared" si="6"/>
        <v>0</v>
      </c>
      <c r="V52" s="50">
        <f t="shared" si="6"/>
        <v>0</v>
      </c>
      <c r="W52" s="58">
        <f t="shared" si="7"/>
        <v>0</v>
      </c>
      <c r="X52"/>
      <c r="Y52"/>
      <c r="Z52"/>
      <c r="AA52"/>
      <c r="AB52"/>
      <c r="AC52"/>
      <c r="AD52"/>
      <c r="AE52"/>
      <c r="AF52"/>
      <c r="AG52"/>
      <c r="AH52"/>
      <c r="AI52"/>
    </row>
    <row r="53" spans="1:35" s="51" customFormat="1" ht="12.75" customHeight="1" x14ac:dyDescent="0.4">
      <c r="A53" s="41" t="str">
        <f t="shared" si="8"/>
        <v>Fall 28</v>
      </c>
      <c r="B53" s="50">
        <f t="shared" si="9"/>
        <v>0</v>
      </c>
      <c r="C53" s="50">
        <f t="shared" si="6"/>
        <v>0</v>
      </c>
      <c r="D53" s="50">
        <f t="shared" si="6"/>
        <v>0</v>
      </c>
      <c r="E53" s="50">
        <f t="shared" si="6"/>
        <v>0</v>
      </c>
      <c r="F53" s="50">
        <f t="shared" si="6"/>
        <v>0</v>
      </c>
      <c r="G53" s="50">
        <f t="shared" si="6"/>
        <v>0</v>
      </c>
      <c r="H53" s="50">
        <f t="shared" si="6"/>
        <v>0</v>
      </c>
      <c r="I53" s="50">
        <f t="shared" si="6"/>
        <v>0</v>
      </c>
      <c r="J53" s="50">
        <f t="shared" si="6"/>
        <v>0</v>
      </c>
      <c r="K53" s="50">
        <f t="shared" si="6"/>
        <v>0</v>
      </c>
      <c r="L53" s="50">
        <f t="shared" si="6"/>
        <v>0</v>
      </c>
      <c r="M53" s="50">
        <f t="shared" si="6"/>
        <v>0</v>
      </c>
      <c r="N53" s="50">
        <f t="shared" si="6"/>
        <v>0</v>
      </c>
      <c r="O53" s="50">
        <f t="shared" si="6"/>
        <v>0</v>
      </c>
      <c r="P53" s="50">
        <f t="shared" si="6"/>
        <v>0</v>
      </c>
      <c r="Q53" s="50">
        <f t="shared" si="6"/>
        <v>0</v>
      </c>
      <c r="R53" s="50">
        <f t="shared" si="6"/>
        <v>0</v>
      </c>
      <c r="S53" s="50">
        <f t="shared" si="6"/>
        <v>0</v>
      </c>
      <c r="T53" s="50">
        <f t="shared" si="6"/>
        <v>0</v>
      </c>
      <c r="U53" s="50">
        <f t="shared" si="6"/>
        <v>0</v>
      </c>
      <c r="V53" s="50">
        <f t="shared" si="6"/>
        <v>0</v>
      </c>
      <c r="W53" s="58">
        <f t="shared" si="7"/>
        <v>0</v>
      </c>
      <c r="X53"/>
      <c r="Y53"/>
      <c r="Z53"/>
      <c r="AA53"/>
      <c r="AB53"/>
      <c r="AC53"/>
      <c r="AD53"/>
      <c r="AE53"/>
      <c r="AF53"/>
      <c r="AG53"/>
      <c r="AH53"/>
      <c r="AI53"/>
    </row>
    <row r="54" spans="1:35" s="51" customFormat="1" ht="12.75" customHeight="1" x14ac:dyDescent="0.4">
      <c r="A54" s="41" t="str">
        <f t="shared" si="8"/>
        <v>Spring 29</v>
      </c>
      <c r="B54" s="50">
        <f t="shared" si="9"/>
        <v>0</v>
      </c>
      <c r="C54" s="50">
        <f t="shared" si="6"/>
        <v>0</v>
      </c>
      <c r="D54" s="50">
        <f t="shared" si="6"/>
        <v>0</v>
      </c>
      <c r="E54" s="50">
        <f t="shared" si="6"/>
        <v>0</v>
      </c>
      <c r="F54" s="50">
        <f t="shared" si="6"/>
        <v>0</v>
      </c>
      <c r="G54" s="50">
        <f t="shared" si="6"/>
        <v>0</v>
      </c>
      <c r="H54" s="50">
        <f t="shared" si="6"/>
        <v>0</v>
      </c>
      <c r="I54" s="50">
        <f t="shared" si="6"/>
        <v>0</v>
      </c>
      <c r="J54" s="50">
        <f t="shared" si="6"/>
        <v>0</v>
      </c>
      <c r="K54" s="50">
        <f t="shared" si="6"/>
        <v>0</v>
      </c>
      <c r="L54" s="50">
        <f t="shared" si="6"/>
        <v>0</v>
      </c>
      <c r="M54" s="50">
        <f t="shared" si="6"/>
        <v>0</v>
      </c>
      <c r="N54" s="50">
        <f t="shared" si="6"/>
        <v>0</v>
      </c>
      <c r="O54" s="50">
        <f t="shared" si="6"/>
        <v>0</v>
      </c>
      <c r="P54" s="50">
        <f t="shared" si="6"/>
        <v>0</v>
      </c>
      <c r="Q54" s="50">
        <f t="shared" si="6"/>
        <v>0</v>
      </c>
      <c r="R54" s="50">
        <f t="shared" si="6"/>
        <v>0</v>
      </c>
      <c r="S54" s="50">
        <f t="shared" si="6"/>
        <v>0</v>
      </c>
      <c r="T54" s="50">
        <f t="shared" si="6"/>
        <v>0</v>
      </c>
      <c r="U54" s="50">
        <f t="shared" si="6"/>
        <v>0</v>
      </c>
      <c r="V54" s="50">
        <f t="shared" si="6"/>
        <v>0</v>
      </c>
      <c r="W54" s="58">
        <f t="shared" si="7"/>
        <v>0</v>
      </c>
      <c r="X54"/>
      <c r="Y54"/>
      <c r="Z54"/>
      <c r="AA54"/>
      <c r="AB54"/>
      <c r="AC54"/>
      <c r="AD54"/>
      <c r="AE54"/>
      <c r="AF54"/>
      <c r="AG54"/>
      <c r="AH54"/>
      <c r="AI54"/>
    </row>
    <row r="55" spans="1:35" s="51" customFormat="1" ht="12.75" customHeight="1" x14ac:dyDescent="0.4">
      <c r="A55" s="41" t="str">
        <f t="shared" si="8"/>
        <v>Fall 29</v>
      </c>
      <c r="B55" s="50">
        <f t="shared" si="9"/>
        <v>0</v>
      </c>
      <c r="C55" s="50">
        <f t="shared" si="6"/>
        <v>0</v>
      </c>
      <c r="D55" s="50">
        <f t="shared" si="6"/>
        <v>0</v>
      </c>
      <c r="E55" s="50">
        <f t="shared" si="6"/>
        <v>0</v>
      </c>
      <c r="F55" s="50">
        <f t="shared" si="6"/>
        <v>0</v>
      </c>
      <c r="G55" s="50">
        <f t="shared" si="6"/>
        <v>0</v>
      </c>
      <c r="H55" s="50">
        <f t="shared" si="6"/>
        <v>0</v>
      </c>
      <c r="I55" s="50">
        <f t="shared" si="6"/>
        <v>0</v>
      </c>
      <c r="J55" s="50">
        <f t="shared" si="6"/>
        <v>0</v>
      </c>
      <c r="K55" s="50">
        <f t="shared" si="6"/>
        <v>0</v>
      </c>
      <c r="L55" s="50">
        <f t="shared" si="6"/>
        <v>0</v>
      </c>
      <c r="M55" s="50">
        <f t="shared" si="6"/>
        <v>0</v>
      </c>
      <c r="N55" s="50">
        <f t="shared" si="6"/>
        <v>0</v>
      </c>
      <c r="O55" s="50">
        <f t="shared" si="6"/>
        <v>0</v>
      </c>
      <c r="P55" s="50">
        <f t="shared" si="6"/>
        <v>0</v>
      </c>
      <c r="Q55" s="50">
        <f t="shared" si="6"/>
        <v>0</v>
      </c>
      <c r="R55" s="50">
        <f t="shared" si="6"/>
        <v>0</v>
      </c>
      <c r="S55" s="50">
        <f t="shared" si="6"/>
        <v>0</v>
      </c>
      <c r="T55" s="50">
        <f t="shared" si="6"/>
        <v>0</v>
      </c>
      <c r="U55" s="50">
        <f t="shared" si="6"/>
        <v>0</v>
      </c>
      <c r="V55" s="50">
        <f t="shared" si="6"/>
        <v>0</v>
      </c>
      <c r="W55" s="58">
        <f t="shared" si="7"/>
        <v>0</v>
      </c>
      <c r="X55"/>
      <c r="Y55"/>
      <c r="Z55"/>
      <c r="AA55"/>
      <c r="AB55"/>
      <c r="AC55"/>
      <c r="AD55"/>
      <c r="AE55"/>
      <c r="AF55"/>
      <c r="AG55"/>
      <c r="AH55"/>
      <c r="AI55"/>
    </row>
    <row r="56" spans="1:35" s="51" customFormat="1" ht="12.75" customHeight="1" x14ac:dyDescent="0.4">
      <c r="A56" s="41" t="str">
        <f t="shared" si="8"/>
        <v>Spring 30</v>
      </c>
      <c r="B56" s="50">
        <f t="shared" si="9"/>
        <v>0</v>
      </c>
      <c r="C56" s="50">
        <f t="shared" si="6"/>
        <v>0</v>
      </c>
      <c r="D56" s="50">
        <f t="shared" si="6"/>
        <v>0</v>
      </c>
      <c r="E56" s="50">
        <f t="shared" si="6"/>
        <v>0</v>
      </c>
      <c r="F56" s="50">
        <f t="shared" si="6"/>
        <v>0</v>
      </c>
      <c r="G56" s="50">
        <f t="shared" si="6"/>
        <v>0</v>
      </c>
      <c r="H56" s="50">
        <f t="shared" si="6"/>
        <v>0</v>
      </c>
      <c r="I56" s="50">
        <f t="shared" si="6"/>
        <v>0</v>
      </c>
      <c r="J56" s="50">
        <f t="shared" si="6"/>
        <v>0</v>
      </c>
      <c r="K56" s="50">
        <f t="shared" si="6"/>
        <v>0</v>
      </c>
      <c r="L56" s="50">
        <f t="shared" si="6"/>
        <v>0</v>
      </c>
      <c r="M56" s="50">
        <f t="shared" si="6"/>
        <v>0</v>
      </c>
      <c r="N56" s="50">
        <f t="shared" si="6"/>
        <v>0</v>
      </c>
      <c r="O56" s="50">
        <f t="shared" si="6"/>
        <v>0</v>
      </c>
      <c r="P56" s="50">
        <f t="shared" si="6"/>
        <v>0</v>
      </c>
      <c r="Q56" s="50">
        <f t="shared" si="6"/>
        <v>0</v>
      </c>
      <c r="R56" s="50">
        <f t="shared" si="6"/>
        <v>0</v>
      </c>
      <c r="S56" s="50">
        <f t="shared" si="6"/>
        <v>0</v>
      </c>
      <c r="T56" s="50">
        <f t="shared" si="6"/>
        <v>0</v>
      </c>
      <c r="U56" s="50">
        <f t="shared" si="6"/>
        <v>0</v>
      </c>
      <c r="V56" s="50">
        <f t="shared" si="6"/>
        <v>0</v>
      </c>
      <c r="W56" s="58">
        <f t="shared" si="7"/>
        <v>0</v>
      </c>
      <c r="X56"/>
      <c r="Y56"/>
      <c r="Z56"/>
      <c r="AA56"/>
      <c r="AB56"/>
      <c r="AC56"/>
      <c r="AD56"/>
      <c r="AE56"/>
      <c r="AF56"/>
      <c r="AG56"/>
      <c r="AH56"/>
      <c r="AI56"/>
    </row>
    <row r="57" spans="1:35" s="51" customFormat="1" ht="12.75" customHeight="1" x14ac:dyDescent="0.4">
      <c r="A57" s="41" t="str">
        <f t="shared" si="8"/>
        <v>Fall 30</v>
      </c>
      <c r="B57" s="50">
        <f t="shared" si="9"/>
        <v>0</v>
      </c>
      <c r="C57" s="50">
        <f t="shared" si="6"/>
        <v>0</v>
      </c>
      <c r="D57" s="50">
        <f t="shared" si="6"/>
        <v>0</v>
      </c>
      <c r="E57" s="50">
        <f t="shared" si="6"/>
        <v>0</v>
      </c>
      <c r="F57" s="50">
        <f t="shared" si="6"/>
        <v>0</v>
      </c>
      <c r="G57" s="50">
        <f t="shared" si="6"/>
        <v>0</v>
      </c>
      <c r="H57" s="50">
        <f t="shared" si="6"/>
        <v>0</v>
      </c>
      <c r="I57" s="50">
        <f t="shared" si="6"/>
        <v>0</v>
      </c>
      <c r="J57" s="50">
        <f t="shared" si="6"/>
        <v>0</v>
      </c>
      <c r="K57" s="50">
        <f t="shared" si="6"/>
        <v>0</v>
      </c>
      <c r="L57" s="50">
        <f t="shared" si="6"/>
        <v>0</v>
      </c>
      <c r="M57" s="50">
        <f t="shared" si="6"/>
        <v>0</v>
      </c>
      <c r="N57" s="50">
        <f t="shared" si="6"/>
        <v>0</v>
      </c>
      <c r="O57" s="50">
        <f t="shared" si="6"/>
        <v>0</v>
      </c>
      <c r="P57" s="50">
        <f t="shared" si="6"/>
        <v>0</v>
      </c>
      <c r="Q57" s="50">
        <f t="shared" si="6"/>
        <v>0</v>
      </c>
      <c r="R57" s="50">
        <f t="shared" si="6"/>
        <v>0</v>
      </c>
      <c r="S57" s="50">
        <f t="shared" si="6"/>
        <v>0</v>
      </c>
      <c r="T57" s="50">
        <f t="shared" si="6"/>
        <v>0</v>
      </c>
      <c r="U57" s="50">
        <f t="shared" si="6"/>
        <v>0</v>
      </c>
      <c r="V57" s="50">
        <f t="shared" si="6"/>
        <v>0</v>
      </c>
      <c r="W57" s="58">
        <f t="shared" si="7"/>
        <v>0</v>
      </c>
      <c r="X57"/>
      <c r="Y57"/>
      <c r="Z57"/>
      <c r="AA57"/>
      <c r="AB57"/>
      <c r="AC57"/>
      <c r="AD57"/>
      <c r="AE57"/>
      <c r="AF57"/>
      <c r="AG57"/>
      <c r="AH57"/>
      <c r="AI57"/>
    </row>
    <row r="58" spans="1:35" s="51" customFormat="1" ht="12.75" customHeight="1" x14ac:dyDescent="0.4">
      <c r="A58" s="41"/>
      <c r="B58" s="50">
        <f t="shared" si="9"/>
        <v>0</v>
      </c>
      <c r="C58" s="50">
        <f t="shared" si="6"/>
        <v>0</v>
      </c>
      <c r="D58" s="50">
        <f t="shared" si="6"/>
        <v>0</v>
      </c>
      <c r="E58" s="50">
        <f t="shared" si="6"/>
        <v>0</v>
      </c>
      <c r="F58" s="50">
        <f t="shared" si="6"/>
        <v>0</v>
      </c>
      <c r="G58" s="50">
        <f t="shared" si="6"/>
        <v>0</v>
      </c>
      <c r="H58" s="50">
        <f t="shared" si="6"/>
        <v>0</v>
      </c>
      <c r="I58" s="50">
        <f t="shared" si="6"/>
        <v>0</v>
      </c>
      <c r="J58" s="50">
        <f t="shared" si="6"/>
        <v>0</v>
      </c>
      <c r="K58" s="50">
        <f t="shared" si="6"/>
        <v>0</v>
      </c>
      <c r="L58" s="50">
        <f t="shared" si="6"/>
        <v>0</v>
      </c>
      <c r="M58" s="50">
        <f t="shared" ref="C58:V61" si="10">M18*M39</f>
        <v>0</v>
      </c>
      <c r="N58" s="50">
        <f t="shared" si="10"/>
        <v>0</v>
      </c>
      <c r="O58" s="50">
        <f t="shared" si="10"/>
        <v>0</v>
      </c>
      <c r="P58" s="50">
        <f t="shared" si="10"/>
        <v>0</v>
      </c>
      <c r="Q58" s="50">
        <f t="shared" si="10"/>
        <v>0</v>
      </c>
      <c r="R58" s="50">
        <f t="shared" si="10"/>
        <v>0</v>
      </c>
      <c r="S58" s="50">
        <f t="shared" si="10"/>
        <v>0</v>
      </c>
      <c r="T58" s="50">
        <f t="shared" si="10"/>
        <v>0</v>
      </c>
      <c r="U58" s="50">
        <f t="shared" si="10"/>
        <v>0</v>
      </c>
      <c r="V58" s="50">
        <f t="shared" si="10"/>
        <v>0</v>
      </c>
      <c r="W58" s="58">
        <f t="shared" si="7"/>
        <v>0</v>
      </c>
      <c r="X58"/>
      <c r="Y58"/>
      <c r="Z58"/>
      <c r="AA58"/>
      <c r="AB58"/>
      <c r="AC58"/>
      <c r="AD58"/>
      <c r="AE58"/>
      <c r="AF58"/>
      <c r="AG58"/>
      <c r="AH58"/>
      <c r="AI58"/>
    </row>
    <row r="59" spans="1:35" s="51" customFormat="1" ht="12.75" customHeight="1" x14ac:dyDescent="0.4">
      <c r="A59" s="40"/>
      <c r="B59" s="50">
        <f t="shared" si="9"/>
        <v>0</v>
      </c>
      <c r="C59" s="50">
        <f t="shared" si="10"/>
        <v>0</v>
      </c>
      <c r="D59" s="50">
        <f t="shared" si="10"/>
        <v>0</v>
      </c>
      <c r="E59" s="50">
        <f t="shared" si="10"/>
        <v>0</v>
      </c>
      <c r="F59" s="50">
        <f t="shared" si="10"/>
        <v>0</v>
      </c>
      <c r="G59" s="50">
        <f t="shared" si="10"/>
        <v>0</v>
      </c>
      <c r="H59" s="50">
        <f t="shared" si="10"/>
        <v>0</v>
      </c>
      <c r="I59" s="50">
        <f t="shared" si="10"/>
        <v>0</v>
      </c>
      <c r="J59" s="50">
        <f t="shared" si="10"/>
        <v>0</v>
      </c>
      <c r="K59" s="50">
        <f t="shared" si="10"/>
        <v>0</v>
      </c>
      <c r="L59" s="50">
        <f t="shared" si="10"/>
        <v>0</v>
      </c>
      <c r="M59" s="50">
        <f t="shared" si="10"/>
        <v>0</v>
      </c>
      <c r="N59" s="50">
        <f t="shared" si="10"/>
        <v>0</v>
      </c>
      <c r="O59" s="50">
        <f t="shared" si="10"/>
        <v>0</v>
      </c>
      <c r="P59" s="50">
        <f t="shared" si="10"/>
        <v>0</v>
      </c>
      <c r="Q59" s="50">
        <f t="shared" si="10"/>
        <v>0</v>
      </c>
      <c r="R59" s="50">
        <f t="shared" si="10"/>
        <v>0</v>
      </c>
      <c r="S59" s="50">
        <f t="shared" si="10"/>
        <v>0</v>
      </c>
      <c r="T59" s="50">
        <f t="shared" si="10"/>
        <v>0</v>
      </c>
      <c r="U59" s="50">
        <f t="shared" si="10"/>
        <v>0</v>
      </c>
      <c r="V59" s="50">
        <f t="shared" si="10"/>
        <v>0</v>
      </c>
      <c r="W59" s="58">
        <f t="shared" si="7"/>
        <v>0</v>
      </c>
      <c r="X59"/>
      <c r="Y59"/>
      <c r="Z59"/>
      <c r="AA59"/>
      <c r="AB59"/>
      <c r="AC59"/>
      <c r="AD59"/>
      <c r="AE59"/>
      <c r="AF59"/>
      <c r="AG59"/>
      <c r="AH59"/>
      <c r="AI59"/>
    </row>
    <row r="60" spans="1:35" s="51" customFormat="1" ht="12.75" customHeight="1" x14ac:dyDescent="0.4">
      <c r="A60" s="40"/>
      <c r="B60" s="50">
        <f t="shared" si="9"/>
        <v>0</v>
      </c>
      <c r="C60" s="50">
        <f t="shared" si="10"/>
        <v>0</v>
      </c>
      <c r="D60" s="50">
        <f t="shared" si="10"/>
        <v>0</v>
      </c>
      <c r="E60" s="50">
        <f t="shared" si="10"/>
        <v>0</v>
      </c>
      <c r="F60" s="50">
        <f t="shared" si="10"/>
        <v>0</v>
      </c>
      <c r="G60" s="50">
        <f t="shared" si="10"/>
        <v>0</v>
      </c>
      <c r="H60" s="50">
        <f t="shared" si="10"/>
        <v>0</v>
      </c>
      <c r="I60" s="50">
        <f t="shared" si="10"/>
        <v>0</v>
      </c>
      <c r="J60" s="50">
        <f t="shared" si="10"/>
        <v>0</v>
      </c>
      <c r="K60" s="50">
        <f t="shared" si="10"/>
        <v>0</v>
      </c>
      <c r="L60" s="50">
        <f t="shared" si="10"/>
        <v>0</v>
      </c>
      <c r="M60" s="50">
        <f t="shared" si="10"/>
        <v>0</v>
      </c>
      <c r="N60" s="50">
        <f t="shared" si="10"/>
        <v>0</v>
      </c>
      <c r="O60" s="50">
        <f t="shared" si="10"/>
        <v>0</v>
      </c>
      <c r="P60" s="50">
        <f t="shared" si="10"/>
        <v>0</v>
      </c>
      <c r="Q60" s="50">
        <f t="shared" si="10"/>
        <v>0</v>
      </c>
      <c r="R60" s="50">
        <f t="shared" si="10"/>
        <v>0</v>
      </c>
      <c r="S60" s="50">
        <f t="shared" si="10"/>
        <v>0</v>
      </c>
      <c r="T60" s="50">
        <f t="shared" si="10"/>
        <v>0</v>
      </c>
      <c r="U60" s="50">
        <f t="shared" si="10"/>
        <v>0</v>
      </c>
      <c r="V60" s="50">
        <f t="shared" si="10"/>
        <v>0</v>
      </c>
      <c r="W60" s="58">
        <f t="shared" si="7"/>
        <v>0</v>
      </c>
      <c r="X60"/>
      <c r="Y60"/>
      <c r="Z60"/>
      <c r="AA60"/>
      <c r="AB60"/>
      <c r="AC60"/>
      <c r="AD60"/>
      <c r="AE60"/>
      <c r="AF60"/>
      <c r="AG60"/>
      <c r="AH60"/>
      <c r="AI60"/>
    </row>
    <row r="61" spans="1:35" s="51" customFormat="1" ht="12.75" customHeight="1" x14ac:dyDescent="0.4">
      <c r="A61" s="40"/>
      <c r="B61" s="50">
        <f t="shared" si="9"/>
        <v>0</v>
      </c>
      <c r="C61" s="50">
        <f t="shared" si="10"/>
        <v>0</v>
      </c>
      <c r="D61" s="50">
        <f t="shared" si="10"/>
        <v>0</v>
      </c>
      <c r="E61" s="50">
        <f t="shared" si="10"/>
        <v>0</v>
      </c>
      <c r="F61" s="50">
        <f t="shared" si="10"/>
        <v>0</v>
      </c>
      <c r="G61" s="50">
        <f t="shared" si="10"/>
        <v>0</v>
      </c>
      <c r="H61" s="50">
        <f t="shared" si="10"/>
        <v>0</v>
      </c>
      <c r="I61" s="50">
        <f t="shared" si="10"/>
        <v>0</v>
      </c>
      <c r="J61" s="50">
        <f t="shared" si="10"/>
        <v>0</v>
      </c>
      <c r="K61" s="50">
        <f t="shared" si="10"/>
        <v>0</v>
      </c>
      <c r="L61" s="50">
        <f t="shared" si="10"/>
        <v>0</v>
      </c>
      <c r="M61" s="50">
        <f t="shared" si="10"/>
        <v>0</v>
      </c>
      <c r="N61" s="50">
        <f t="shared" si="10"/>
        <v>0</v>
      </c>
      <c r="O61" s="50">
        <f t="shared" si="10"/>
        <v>0</v>
      </c>
      <c r="P61" s="50">
        <f t="shared" si="10"/>
        <v>0</v>
      </c>
      <c r="Q61" s="50">
        <f t="shared" si="10"/>
        <v>0</v>
      </c>
      <c r="R61" s="50">
        <f t="shared" si="10"/>
        <v>0</v>
      </c>
      <c r="S61" s="50">
        <f t="shared" si="10"/>
        <v>0</v>
      </c>
      <c r="T61" s="50">
        <f t="shared" si="10"/>
        <v>0</v>
      </c>
      <c r="U61" s="50">
        <f t="shared" si="10"/>
        <v>0</v>
      </c>
      <c r="V61" s="50">
        <f t="shared" si="10"/>
        <v>0</v>
      </c>
      <c r="W61" s="58">
        <f t="shared" si="7"/>
        <v>0</v>
      </c>
      <c r="X61"/>
      <c r="Y61"/>
      <c r="Z61"/>
      <c r="AA61"/>
      <c r="AB61"/>
      <c r="AC61"/>
      <c r="AD61"/>
      <c r="AE61"/>
      <c r="AF61"/>
      <c r="AG61"/>
      <c r="AH61"/>
      <c r="AI61"/>
    </row>
    <row r="62" spans="1:35" s="51" customFormat="1" x14ac:dyDescent="0.4">
      <c r="A62" s="4" t="s">
        <v>90</v>
      </c>
      <c r="B62" s="52">
        <f t="shared" ref="B62:W62" si="11">SUM(B45:B61)</f>
        <v>0</v>
      </c>
      <c r="C62" s="52">
        <f t="shared" si="11"/>
        <v>0</v>
      </c>
      <c r="D62" s="52">
        <f t="shared" si="11"/>
        <v>0</v>
      </c>
      <c r="E62" s="52">
        <f t="shared" si="11"/>
        <v>0</v>
      </c>
      <c r="F62" s="52">
        <f t="shared" si="11"/>
        <v>0</v>
      </c>
      <c r="G62" s="52">
        <f t="shared" si="11"/>
        <v>0</v>
      </c>
      <c r="H62" s="52">
        <f t="shared" si="11"/>
        <v>0</v>
      </c>
      <c r="I62" s="52">
        <f t="shared" si="11"/>
        <v>0</v>
      </c>
      <c r="J62" s="52">
        <f t="shared" si="11"/>
        <v>0</v>
      </c>
      <c r="K62" s="52">
        <f t="shared" si="11"/>
        <v>0</v>
      </c>
      <c r="L62" s="52">
        <f t="shared" si="11"/>
        <v>0</v>
      </c>
      <c r="M62" s="52">
        <f t="shared" si="11"/>
        <v>0</v>
      </c>
      <c r="N62" s="52">
        <f t="shared" si="11"/>
        <v>0</v>
      </c>
      <c r="O62" s="52">
        <f t="shared" si="11"/>
        <v>0</v>
      </c>
      <c r="P62" s="52">
        <f t="shared" si="11"/>
        <v>0</v>
      </c>
      <c r="Q62" s="52">
        <f t="shared" si="11"/>
        <v>0</v>
      </c>
      <c r="R62" s="52">
        <f t="shared" si="11"/>
        <v>0</v>
      </c>
      <c r="S62" s="52">
        <f t="shared" si="11"/>
        <v>0</v>
      </c>
      <c r="T62" s="52">
        <f t="shared" si="11"/>
        <v>0</v>
      </c>
      <c r="U62" s="52">
        <f t="shared" si="11"/>
        <v>0</v>
      </c>
      <c r="V62" s="52">
        <f t="shared" si="11"/>
        <v>0</v>
      </c>
      <c r="W62" s="60">
        <f t="shared" si="11"/>
        <v>0</v>
      </c>
      <c r="X62"/>
      <c r="Y62"/>
      <c r="Z62"/>
      <c r="AA62"/>
      <c r="AB62"/>
      <c r="AC62"/>
      <c r="AD62"/>
      <c r="AE62"/>
      <c r="AF62"/>
      <c r="AG62"/>
      <c r="AH62"/>
      <c r="AI62"/>
    </row>
    <row r="63" spans="1:35" s="46" customFormat="1" x14ac:dyDescent="0.4">
      <c r="A63" s="40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58"/>
      <c r="X63"/>
      <c r="Y63"/>
      <c r="Z63"/>
      <c r="AA63"/>
      <c r="AB63"/>
      <c r="AC63"/>
      <c r="AD63"/>
      <c r="AE63"/>
      <c r="AF63"/>
      <c r="AG63"/>
      <c r="AH63"/>
      <c r="AI63"/>
    </row>
    <row r="64" spans="1:35" s="46" customFormat="1" x14ac:dyDescent="0.4">
      <c r="A64" s="40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40"/>
      <c r="O64" s="40"/>
      <c r="P64" s="40"/>
      <c r="Q64" s="40"/>
      <c r="R64" s="40"/>
      <c r="S64" s="40"/>
      <c r="T64" s="40"/>
      <c r="U64" s="40"/>
      <c r="V64" s="40"/>
      <c r="W64" s="58"/>
      <c r="X64"/>
      <c r="Y64"/>
      <c r="Z64"/>
      <c r="AA64"/>
      <c r="AB64"/>
      <c r="AC64"/>
      <c r="AD64"/>
      <c r="AE64"/>
      <c r="AF64"/>
      <c r="AG64"/>
      <c r="AH64"/>
      <c r="AI64"/>
    </row>
    <row r="65" spans="1:35" s="51" customFormat="1" x14ac:dyDescent="0.4">
      <c r="A65" s="40"/>
      <c r="B65" s="150" t="s">
        <v>75</v>
      </c>
      <c r="C65" s="151"/>
      <c r="D65" s="152"/>
      <c r="E65" s="150" t="s">
        <v>97</v>
      </c>
      <c r="F65" s="151"/>
      <c r="G65" s="152"/>
      <c r="H65" s="150" t="s">
        <v>98</v>
      </c>
      <c r="I65" s="151"/>
      <c r="J65" s="152"/>
      <c r="K65" s="150" t="s">
        <v>128</v>
      </c>
      <c r="L65" s="151"/>
      <c r="M65" s="152"/>
      <c r="N65" s="150" t="s">
        <v>150</v>
      </c>
      <c r="O65" s="151"/>
      <c r="P65" s="152"/>
      <c r="Q65" s="150" t="s">
        <v>151</v>
      </c>
      <c r="R65" s="151"/>
      <c r="S65" s="152"/>
      <c r="T65" s="150" t="s">
        <v>152</v>
      </c>
      <c r="U65" s="151"/>
      <c r="V65" s="152"/>
      <c r="W65" s="121" t="s">
        <v>67</v>
      </c>
      <c r="X65"/>
      <c r="Y65"/>
      <c r="Z65"/>
      <c r="AA65"/>
      <c r="AB65"/>
      <c r="AC65"/>
      <c r="AD65"/>
      <c r="AE65"/>
      <c r="AF65"/>
      <c r="AG65"/>
      <c r="AH65"/>
      <c r="AI65"/>
    </row>
    <row r="66" spans="1:35" s="51" customFormat="1" x14ac:dyDescent="0.4">
      <c r="A66" s="53" t="s">
        <v>88</v>
      </c>
      <c r="B66" s="49" t="str">
        <f>B4</f>
        <v>FA24</v>
      </c>
      <c r="C66" s="49" t="str">
        <f t="shared" ref="C66:V66" si="12">C4</f>
        <v>SP25</v>
      </c>
      <c r="D66" s="49" t="str">
        <f t="shared" si="12"/>
        <v>SU25</v>
      </c>
      <c r="E66" s="49" t="str">
        <f t="shared" si="12"/>
        <v>FA25</v>
      </c>
      <c r="F66" s="49" t="str">
        <f t="shared" si="12"/>
        <v>SP26</v>
      </c>
      <c r="G66" s="49" t="str">
        <f t="shared" si="12"/>
        <v>SU26</v>
      </c>
      <c r="H66" s="49" t="str">
        <f t="shared" si="12"/>
        <v>FA26</v>
      </c>
      <c r="I66" s="49" t="str">
        <f t="shared" si="12"/>
        <v>SP27</v>
      </c>
      <c r="J66" s="49" t="str">
        <f t="shared" si="12"/>
        <v>SU27</v>
      </c>
      <c r="K66" s="49" t="str">
        <f t="shared" si="12"/>
        <v>FA27</v>
      </c>
      <c r="L66" s="49" t="str">
        <f t="shared" si="12"/>
        <v>SP28</v>
      </c>
      <c r="M66" s="49" t="str">
        <f t="shared" si="12"/>
        <v>SU28</v>
      </c>
      <c r="N66" s="49" t="str">
        <f t="shared" si="12"/>
        <v>FA28</v>
      </c>
      <c r="O66" s="49" t="str">
        <f t="shared" si="12"/>
        <v>SP29</v>
      </c>
      <c r="P66" s="49" t="str">
        <f t="shared" si="12"/>
        <v>SU29</v>
      </c>
      <c r="Q66" s="49" t="str">
        <f t="shared" si="12"/>
        <v>FA29</v>
      </c>
      <c r="R66" s="49" t="str">
        <f t="shared" si="12"/>
        <v>SP30</v>
      </c>
      <c r="S66" s="49" t="str">
        <f t="shared" si="12"/>
        <v>SU30</v>
      </c>
      <c r="T66" s="49" t="str">
        <f t="shared" si="12"/>
        <v>FA30</v>
      </c>
      <c r="U66" s="49" t="str">
        <f t="shared" si="12"/>
        <v>SP31</v>
      </c>
      <c r="V66" s="49" t="str">
        <f t="shared" si="12"/>
        <v>SU31</v>
      </c>
      <c r="W66" s="121"/>
      <c r="X66"/>
      <c r="Y66" s="65">
        <f>E67-B67</f>
        <v>0</v>
      </c>
      <c r="Z66" s="65">
        <f>T67-S67</f>
        <v>0</v>
      </c>
      <c r="AA66"/>
      <c r="AB66"/>
      <c r="AC66"/>
      <c r="AD66"/>
      <c r="AE66"/>
      <c r="AF66"/>
      <c r="AG66"/>
      <c r="AH66"/>
      <c r="AI66"/>
    </row>
    <row r="67" spans="1:35" s="51" customFormat="1" x14ac:dyDescent="0.4">
      <c r="A67" s="41" t="str">
        <f>A5</f>
        <v>Fall 24</v>
      </c>
      <c r="B67" s="56">
        <f>'General Assumptions'!$B$15</f>
        <v>0</v>
      </c>
      <c r="C67" s="56">
        <f>'General Assumptions'!$B$15</f>
        <v>0</v>
      </c>
      <c r="D67" s="56">
        <f>'General Assumptions'!$B$15</f>
        <v>0</v>
      </c>
      <c r="E67" s="56">
        <f>ROUND(B67*(1+'General Assumptions'!$D$15),0)</f>
        <v>0</v>
      </c>
      <c r="F67" s="56">
        <f>ROUND(C67*(1+'General Assumptions'!$D$15),0)</f>
        <v>0</v>
      </c>
      <c r="G67" s="56">
        <f>ROUND(D67*(1+'General Assumptions'!$D$15),0)</f>
        <v>0</v>
      </c>
      <c r="H67" s="56">
        <f>ROUND(E67*(1+'General Assumptions'!$D$15),0)</f>
        <v>0</v>
      </c>
      <c r="I67" s="56">
        <f>ROUND(F67*(1+'General Assumptions'!$D$15),0)</f>
        <v>0</v>
      </c>
      <c r="J67" s="56">
        <f>ROUND(G67*(1+'General Assumptions'!$D$15),0)</f>
        <v>0</v>
      </c>
      <c r="K67" s="56">
        <f>ROUND(H67*(1+'General Assumptions'!$D$15),0)</f>
        <v>0</v>
      </c>
      <c r="L67" s="56">
        <f>ROUND(I67*(1+'General Assumptions'!$D$15),0)</f>
        <v>0</v>
      </c>
      <c r="M67" s="56">
        <f>ROUND(J67*(1+'General Assumptions'!$D$15),0)</f>
        <v>0</v>
      </c>
      <c r="N67" s="56">
        <f>ROUND(K67*(1+'General Assumptions'!$D$15),0)</f>
        <v>0</v>
      </c>
      <c r="O67" s="56">
        <f>ROUND(L67*(1+'General Assumptions'!$D$15),0)</f>
        <v>0</v>
      </c>
      <c r="P67" s="56">
        <f>ROUND(M67*(1+'General Assumptions'!$D$15),0)</f>
        <v>0</v>
      </c>
      <c r="Q67" s="56">
        <f>ROUND(N67*(1+'General Assumptions'!$D$15),0)</f>
        <v>0</v>
      </c>
      <c r="R67" s="56">
        <f>ROUND(O67*(1+'General Assumptions'!$D$15),0)</f>
        <v>0</v>
      </c>
      <c r="S67" s="56">
        <f>ROUND(P67*(1+'General Assumptions'!$D$15),0)</f>
        <v>0</v>
      </c>
      <c r="T67" s="56">
        <f>ROUND(Q67*(1+'General Assumptions'!$D$15),0)</f>
        <v>0</v>
      </c>
      <c r="U67" s="56">
        <f>ROUND(R67*(1+'General Assumptions'!$D$15),0)</f>
        <v>0</v>
      </c>
      <c r="V67" s="56">
        <f>ROUND(S67*(1+'General Assumptions'!$D$15),0)</f>
        <v>0</v>
      </c>
      <c r="W67" s="58"/>
      <c r="X67"/>
      <c r="Y67" t="e">
        <f>Y66/B67</f>
        <v>#DIV/0!</v>
      </c>
      <c r="Z67" t="e">
        <f>Z66/R67</f>
        <v>#DIV/0!</v>
      </c>
      <c r="AA67"/>
      <c r="AB67"/>
      <c r="AC67"/>
      <c r="AD67"/>
      <c r="AE67"/>
      <c r="AF67"/>
      <c r="AG67"/>
      <c r="AH67"/>
      <c r="AI67"/>
    </row>
    <row r="68" spans="1:35" s="51" customFormat="1" x14ac:dyDescent="0.4">
      <c r="A68" s="41" t="str">
        <f t="shared" ref="A68:A79" si="13">A6</f>
        <v>Spring 25</v>
      </c>
      <c r="B68" s="56">
        <f>'General Assumptions'!$B$15</f>
        <v>0</v>
      </c>
      <c r="C68" s="56">
        <f>'General Assumptions'!$B$15</f>
        <v>0</v>
      </c>
      <c r="D68" s="56">
        <f>'General Assumptions'!$B$15</f>
        <v>0</v>
      </c>
      <c r="E68" s="56">
        <f>ROUND(B68*(1+'General Assumptions'!$D$15),0)</f>
        <v>0</v>
      </c>
      <c r="F68" s="56">
        <f>ROUND(C68*(1+'General Assumptions'!$D$15),0)</f>
        <v>0</v>
      </c>
      <c r="G68" s="56">
        <f>ROUND(D68*(1+'General Assumptions'!$D$15),0)</f>
        <v>0</v>
      </c>
      <c r="H68" s="56">
        <f>ROUND(E68*(1+'General Assumptions'!$D$15),0)</f>
        <v>0</v>
      </c>
      <c r="I68" s="56">
        <f>ROUND(F68*(1+'General Assumptions'!$D$15),0)</f>
        <v>0</v>
      </c>
      <c r="J68" s="56">
        <f>ROUND(G68*(1+'General Assumptions'!$D$15),0)</f>
        <v>0</v>
      </c>
      <c r="K68" s="56">
        <f>ROUND(H68*(1+'General Assumptions'!$D$15),0)</f>
        <v>0</v>
      </c>
      <c r="L68" s="56">
        <f>ROUND(I68*(1+'General Assumptions'!$D$15),0)</f>
        <v>0</v>
      </c>
      <c r="M68" s="56">
        <f>ROUND(J68*(1+'General Assumptions'!$D$15),0)</f>
        <v>0</v>
      </c>
      <c r="N68" s="56">
        <f>ROUND(K68*(1+'General Assumptions'!$D$15),0)</f>
        <v>0</v>
      </c>
      <c r="O68" s="56">
        <f>ROUND(L68*(1+'General Assumptions'!$D$15),0)</f>
        <v>0</v>
      </c>
      <c r="P68" s="56">
        <f>ROUND(M68*(1+'General Assumptions'!$D$15),0)</f>
        <v>0</v>
      </c>
      <c r="Q68" s="56">
        <f>ROUND(N68*(1+'General Assumptions'!$D$15),0)</f>
        <v>0</v>
      </c>
      <c r="R68" s="56">
        <f>ROUND(O68*(1+'General Assumptions'!$D$15),0)</f>
        <v>0</v>
      </c>
      <c r="S68" s="56">
        <f>ROUND(P68*(1+'General Assumptions'!$D$15),0)</f>
        <v>0</v>
      </c>
      <c r="T68" s="56">
        <f>ROUND(Q68*(1+'General Assumptions'!$D$15),0)</f>
        <v>0</v>
      </c>
      <c r="U68" s="56">
        <f>ROUND(R68*(1+'General Assumptions'!$D$15),0)</f>
        <v>0</v>
      </c>
      <c r="V68" s="56">
        <f>ROUND(S68*(1+'General Assumptions'!$D$15),0)</f>
        <v>0</v>
      </c>
      <c r="W68" s="58"/>
      <c r="X68"/>
      <c r="Y68"/>
      <c r="Z68"/>
      <c r="AA68"/>
      <c r="AB68"/>
      <c r="AC68"/>
      <c r="AD68"/>
      <c r="AE68"/>
      <c r="AF68"/>
      <c r="AG68"/>
      <c r="AH68"/>
      <c r="AI68"/>
    </row>
    <row r="69" spans="1:35" s="51" customFormat="1" x14ac:dyDescent="0.4">
      <c r="A69" s="41" t="str">
        <f t="shared" si="13"/>
        <v>Fall 25</v>
      </c>
      <c r="B69" s="56">
        <f>'General Assumptions'!$B$15</f>
        <v>0</v>
      </c>
      <c r="C69" s="56">
        <f>'General Assumptions'!$B$15</f>
        <v>0</v>
      </c>
      <c r="D69" s="56">
        <f>'General Assumptions'!$B$15</f>
        <v>0</v>
      </c>
      <c r="E69" s="56">
        <f>ROUND(B69*(1+'General Assumptions'!$D$15),0)</f>
        <v>0</v>
      </c>
      <c r="F69" s="56">
        <f>ROUND(C69*(1+'General Assumptions'!$D$15),0)</f>
        <v>0</v>
      </c>
      <c r="G69" s="56">
        <f>ROUND(D69*(1+'General Assumptions'!$D$15),0)</f>
        <v>0</v>
      </c>
      <c r="H69" s="56">
        <f>ROUND(E69*(1+'General Assumptions'!$D$15),0)</f>
        <v>0</v>
      </c>
      <c r="I69" s="56">
        <f>ROUND(F69*(1+'General Assumptions'!$D$15),0)</f>
        <v>0</v>
      </c>
      <c r="J69" s="56">
        <f>ROUND(G69*(1+'General Assumptions'!$D$15),0)</f>
        <v>0</v>
      </c>
      <c r="K69" s="56">
        <f>ROUND(H69*(1+'General Assumptions'!$D$15),0)</f>
        <v>0</v>
      </c>
      <c r="L69" s="56">
        <f>ROUND(I69*(1+'General Assumptions'!$D$15),0)</f>
        <v>0</v>
      </c>
      <c r="M69" s="56">
        <f>ROUND(J69*(1+'General Assumptions'!$D$15),0)</f>
        <v>0</v>
      </c>
      <c r="N69" s="56">
        <f>ROUND(K69*(1+'General Assumptions'!$D$15),0)</f>
        <v>0</v>
      </c>
      <c r="O69" s="56">
        <f>ROUND(L69*(1+'General Assumptions'!$D$15),0)</f>
        <v>0</v>
      </c>
      <c r="P69" s="56">
        <f>ROUND(M69*(1+'General Assumptions'!$D$15),0)</f>
        <v>0</v>
      </c>
      <c r="Q69" s="56">
        <f>ROUND(N69*(1+'General Assumptions'!$D$15),0)</f>
        <v>0</v>
      </c>
      <c r="R69" s="56">
        <f>ROUND(O69*(1+'General Assumptions'!$D$15),0)</f>
        <v>0</v>
      </c>
      <c r="S69" s="56">
        <f>ROUND(P69*(1+'General Assumptions'!$D$15),0)</f>
        <v>0</v>
      </c>
      <c r="T69" s="56">
        <f>ROUND(Q69*(1+'General Assumptions'!$D$15),0)</f>
        <v>0</v>
      </c>
      <c r="U69" s="56">
        <f>ROUND(R69*(1+'General Assumptions'!$D$15),0)</f>
        <v>0</v>
      </c>
      <c r="V69" s="56">
        <f>ROUND(S69*(1+'General Assumptions'!$D$15),0)</f>
        <v>0</v>
      </c>
      <c r="W69" s="58"/>
      <c r="X69"/>
      <c r="Y69"/>
      <c r="Z69"/>
      <c r="AA69"/>
      <c r="AB69"/>
      <c r="AC69"/>
      <c r="AD69"/>
      <c r="AE69"/>
      <c r="AF69"/>
      <c r="AG69"/>
      <c r="AH69"/>
      <c r="AI69"/>
    </row>
    <row r="70" spans="1:35" s="51" customFormat="1" x14ac:dyDescent="0.4">
      <c r="A70" s="41" t="str">
        <f t="shared" si="13"/>
        <v>Spring 26</v>
      </c>
      <c r="B70" s="56">
        <f>'General Assumptions'!$B$15</f>
        <v>0</v>
      </c>
      <c r="C70" s="56">
        <f>'General Assumptions'!$B$15</f>
        <v>0</v>
      </c>
      <c r="D70" s="56">
        <f>'General Assumptions'!$B$15</f>
        <v>0</v>
      </c>
      <c r="E70" s="56">
        <f>ROUND(B70*(1+'General Assumptions'!$D$15),0)</f>
        <v>0</v>
      </c>
      <c r="F70" s="56">
        <f>ROUND(C70*(1+'General Assumptions'!$D$15),0)</f>
        <v>0</v>
      </c>
      <c r="G70" s="56">
        <f>ROUND(D70*(1+'General Assumptions'!$D$15),0)</f>
        <v>0</v>
      </c>
      <c r="H70" s="56">
        <f>ROUND(E70*(1+'General Assumptions'!$D$15),0)</f>
        <v>0</v>
      </c>
      <c r="I70" s="56">
        <f>ROUND(F70*(1+'General Assumptions'!$D$15),0)</f>
        <v>0</v>
      </c>
      <c r="J70" s="56">
        <f>ROUND(G70*(1+'General Assumptions'!$D$15),0)</f>
        <v>0</v>
      </c>
      <c r="K70" s="56">
        <f>ROUND(H70*(1+'General Assumptions'!$D$15),0)</f>
        <v>0</v>
      </c>
      <c r="L70" s="56">
        <f>ROUND(I70*(1+'General Assumptions'!$D$15),0)</f>
        <v>0</v>
      </c>
      <c r="M70" s="56">
        <f>ROUND(J70*(1+'General Assumptions'!$D$15),0)</f>
        <v>0</v>
      </c>
      <c r="N70" s="56">
        <f>ROUND(K70*(1+'General Assumptions'!$D$15),0)</f>
        <v>0</v>
      </c>
      <c r="O70" s="56">
        <f>ROUND(L70*(1+'General Assumptions'!$D$15),0)</f>
        <v>0</v>
      </c>
      <c r="P70" s="56">
        <f>ROUND(M70*(1+'General Assumptions'!$D$15),0)</f>
        <v>0</v>
      </c>
      <c r="Q70" s="56">
        <f>ROUND(N70*(1+'General Assumptions'!$D$15),0)</f>
        <v>0</v>
      </c>
      <c r="R70" s="56">
        <f>ROUND(O70*(1+'General Assumptions'!$D$15),0)</f>
        <v>0</v>
      </c>
      <c r="S70" s="56">
        <f>ROUND(P70*(1+'General Assumptions'!$D$15),0)</f>
        <v>0</v>
      </c>
      <c r="T70" s="56">
        <f>ROUND(Q70*(1+'General Assumptions'!$D$15),0)</f>
        <v>0</v>
      </c>
      <c r="U70" s="56">
        <f>ROUND(R70*(1+'General Assumptions'!$D$15),0)</f>
        <v>0</v>
      </c>
      <c r="V70" s="56">
        <f>ROUND(S70*(1+'General Assumptions'!$D$15),0)</f>
        <v>0</v>
      </c>
      <c r="W70" s="58"/>
      <c r="X70"/>
      <c r="Y70"/>
      <c r="Z70"/>
      <c r="AA70"/>
      <c r="AB70"/>
      <c r="AC70"/>
      <c r="AD70"/>
      <c r="AE70"/>
      <c r="AF70"/>
      <c r="AG70"/>
      <c r="AH70"/>
      <c r="AI70"/>
    </row>
    <row r="71" spans="1:35" s="51" customFormat="1" x14ac:dyDescent="0.4">
      <c r="A71" s="41" t="str">
        <f t="shared" si="13"/>
        <v>Fall 26</v>
      </c>
      <c r="B71" s="56">
        <f>'General Assumptions'!$B$15</f>
        <v>0</v>
      </c>
      <c r="C71" s="56">
        <f>'General Assumptions'!$B$15</f>
        <v>0</v>
      </c>
      <c r="D71" s="56">
        <f>'General Assumptions'!$B$15</f>
        <v>0</v>
      </c>
      <c r="E71" s="56">
        <f>ROUND(B71*(1+'General Assumptions'!$D$15),0)</f>
        <v>0</v>
      </c>
      <c r="F71" s="56">
        <f>ROUND(C71*(1+'General Assumptions'!$D$15),0)</f>
        <v>0</v>
      </c>
      <c r="G71" s="56">
        <f>ROUND(D71*(1+'General Assumptions'!$D$15),0)</f>
        <v>0</v>
      </c>
      <c r="H71" s="56">
        <f>ROUND(E71*(1+'General Assumptions'!$D$15),0)</f>
        <v>0</v>
      </c>
      <c r="I71" s="56">
        <f>ROUND(F71*(1+'General Assumptions'!$D$15),0)</f>
        <v>0</v>
      </c>
      <c r="J71" s="56">
        <f>ROUND(G71*(1+'General Assumptions'!$D$15),0)</f>
        <v>0</v>
      </c>
      <c r="K71" s="56">
        <f>ROUND(H71*(1+'General Assumptions'!$D$15),0)</f>
        <v>0</v>
      </c>
      <c r="L71" s="56">
        <f>ROUND(I71*(1+'General Assumptions'!$D$15),0)</f>
        <v>0</v>
      </c>
      <c r="M71" s="56">
        <f>ROUND(J71*(1+'General Assumptions'!$D$15),0)</f>
        <v>0</v>
      </c>
      <c r="N71" s="56">
        <f>ROUND(K71*(1+'General Assumptions'!$D$15),0)</f>
        <v>0</v>
      </c>
      <c r="O71" s="56">
        <f>ROUND(L71*(1+'General Assumptions'!$D$15),0)</f>
        <v>0</v>
      </c>
      <c r="P71" s="56">
        <f>ROUND(M71*(1+'General Assumptions'!$D$15),0)</f>
        <v>0</v>
      </c>
      <c r="Q71" s="56">
        <f>ROUND(N71*(1+'General Assumptions'!$D$15),0)</f>
        <v>0</v>
      </c>
      <c r="R71" s="56">
        <f>ROUND(O71*(1+'General Assumptions'!$D$15),0)</f>
        <v>0</v>
      </c>
      <c r="S71" s="56">
        <f>ROUND(P71*(1+'General Assumptions'!$D$15),0)</f>
        <v>0</v>
      </c>
      <c r="T71" s="56">
        <f>ROUND(Q71*(1+'General Assumptions'!$D$15),0)</f>
        <v>0</v>
      </c>
      <c r="U71" s="56">
        <f>ROUND(R71*(1+'General Assumptions'!$D$15),0)</f>
        <v>0</v>
      </c>
      <c r="V71" s="56">
        <f>ROUND(S71*(1+'General Assumptions'!$D$15),0)</f>
        <v>0</v>
      </c>
      <c r="W71" s="58"/>
      <c r="X71"/>
      <c r="Y71"/>
      <c r="Z71"/>
      <c r="AA71"/>
      <c r="AB71"/>
      <c r="AC71"/>
      <c r="AD71"/>
      <c r="AE71"/>
      <c r="AF71"/>
      <c r="AG71"/>
      <c r="AH71"/>
      <c r="AI71"/>
    </row>
    <row r="72" spans="1:35" s="51" customFormat="1" x14ac:dyDescent="0.4">
      <c r="A72" s="41" t="str">
        <f t="shared" si="13"/>
        <v>Spring 27</v>
      </c>
      <c r="B72" s="56">
        <f>'General Assumptions'!$B$15</f>
        <v>0</v>
      </c>
      <c r="C72" s="56">
        <f>'General Assumptions'!$B$15</f>
        <v>0</v>
      </c>
      <c r="D72" s="56">
        <f>'General Assumptions'!$B$15</f>
        <v>0</v>
      </c>
      <c r="E72" s="56">
        <f>ROUND(B72*(1+'General Assumptions'!$D$15),0)</f>
        <v>0</v>
      </c>
      <c r="F72" s="56">
        <f>ROUND(C72*(1+'General Assumptions'!$D$15),0)</f>
        <v>0</v>
      </c>
      <c r="G72" s="56">
        <f>ROUND(D72*(1+'General Assumptions'!$D$15),0)</f>
        <v>0</v>
      </c>
      <c r="H72" s="56">
        <f>ROUND(E72*(1+'General Assumptions'!$D$15),0)</f>
        <v>0</v>
      </c>
      <c r="I72" s="56">
        <f>ROUND(F72*(1+'General Assumptions'!$D$15),0)</f>
        <v>0</v>
      </c>
      <c r="J72" s="56">
        <f>ROUND(G72*(1+'General Assumptions'!$D$15),0)</f>
        <v>0</v>
      </c>
      <c r="K72" s="56">
        <f>ROUND(H72*(1+'General Assumptions'!$D$15),0)</f>
        <v>0</v>
      </c>
      <c r="L72" s="56">
        <f>ROUND(I72*(1+'General Assumptions'!$D$15),0)</f>
        <v>0</v>
      </c>
      <c r="M72" s="56">
        <f>ROUND(J72*(1+'General Assumptions'!$D$15),0)</f>
        <v>0</v>
      </c>
      <c r="N72" s="56">
        <f>ROUND(K72*(1+'General Assumptions'!$D$15),0)</f>
        <v>0</v>
      </c>
      <c r="O72" s="56">
        <f>ROUND(L72*(1+'General Assumptions'!$D$15),0)</f>
        <v>0</v>
      </c>
      <c r="P72" s="56">
        <f>ROUND(M72*(1+'General Assumptions'!$D$15),0)</f>
        <v>0</v>
      </c>
      <c r="Q72" s="56">
        <f>ROUND(N72*(1+'General Assumptions'!$D$15),0)</f>
        <v>0</v>
      </c>
      <c r="R72" s="56">
        <f>ROUND(O72*(1+'General Assumptions'!$D$15),0)</f>
        <v>0</v>
      </c>
      <c r="S72" s="56">
        <f>ROUND(P72*(1+'General Assumptions'!$D$15),0)</f>
        <v>0</v>
      </c>
      <c r="T72" s="56">
        <f>ROUND(Q72*(1+'General Assumptions'!$D$15),0)</f>
        <v>0</v>
      </c>
      <c r="U72" s="56">
        <f>ROUND(R72*(1+'General Assumptions'!$D$15),0)</f>
        <v>0</v>
      </c>
      <c r="V72" s="56">
        <f>ROUND(S72*(1+'General Assumptions'!$D$15),0)</f>
        <v>0</v>
      </c>
      <c r="W72" s="58"/>
      <c r="X72"/>
      <c r="Y72"/>
      <c r="Z72"/>
      <c r="AA72"/>
      <c r="AB72"/>
      <c r="AC72"/>
      <c r="AD72"/>
      <c r="AE72"/>
      <c r="AF72"/>
      <c r="AG72"/>
      <c r="AH72"/>
      <c r="AI72"/>
    </row>
    <row r="73" spans="1:35" s="51" customFormat="1" x14ac:dyDescent="0.4">
      <c r="A73" s="41" t="str">
        <f t="shared" si="13"/>
        <v>Fall 27</v>
      </c>
      <c r="B73" s="56">
        <f>'General Assumptions'!$B$15</f>
        <v>0</v>
      </c>
      <c r="C73" s="56">
        <f>'General Assumptions'!$B$15</f>
        <v>0</v>
      </c>
      <c r="D73" s="56">
        <f>'General Assumptions'!$B$15</f>
        <v>0</v>
      </c>
      <c r="E73" s="56">
        <f>ROUND(B73*(1+'General Assumptions'!$D$15),0)</f>
        <v>0</v>
      </c>
      <c r="F73" s="56">
        <f>ROUND(C73*(1+'General Assumptions'!$D$15),0)</f>
        <v>0</v>
      </c>
      <c r="G73" s="56">
        <f>ROUND(D73*(1+'General Assumptions'!$D$15),0)</f>
        <v>0</v>
      </c>
      <c r="H73" s="56">
        <f>ROUND(E73*(1+'General Assumptions'!$D$15),0)</f>
        <v>0</v>
      </c>
      <c r="I73" s="56">
        <f>ROUND(F73*(1+'General Assumptions'!$D$15),0)</f>
        <v>0</v>
      </c>
      <c r="J73" s="56">
        <f>ROUND(G73*(1+'General Assumptions'!$D$15),0)</f>
        <v>0</v>
      </c>
      <c r="K73" s="56">
        <f>ROUND(H73*(1+'General Assumptions'!$D$15),0)</f>
        <v>0</v>
      </c>
      <c r="L73" s="56">
        <f>ROUND(I73*(1+'General Assumptions'!$D$15),0)</f>
        <v>0</v>
      </c>
      <c r="M73" s="56">
        <f>ROUND(J73*(1+'General Assumptions'!$D$15),0)</f>
        <v>0</v>
      </c>
      <c r="N73" s="56">
        <f>ROUND(K73*(1+'General Assumptions'!$D$15),0)</f>
        <v>0</v>
      </c>
      <c r="O73" s="56">
        <f>ROUND(L73*(1+'General Assumptions'!$D$15),0)</f>
        <v>0</v>
      </c>
      <c r="P73" s="56">
        <f>ROUND(M73*(1+'General Assumptions'!$D$15),0)</f>
        <v>0</v>
      </c>
      <c r="Q73" s="56">
        <f>ROUND(N73*(1+'General Assumptions'!$D$15),0)</f>
        <v>0</v>
      </c>
      <c r="R73" s="56">
        <f>ROUND(O73*(1+'General Assumptions'!$D$15),0)</f>
        <v>0</v>
      </c>
      <c r="S73" s="56">
        <f>ROUND(P73*(1+'General Assumptions'!$D$15),0)</f>
        <v>0</v>
      </c>
      <c r="T73" s="56">
        <f>ROUND(Q73*(1+'General Assumptions'!$D$15),0)</f>
        <v>0</v>
      </c>
      <c r="U73" s="56">
        <f>ROUND(R73*(1+'General Assumptions'!$D$15),0)</f>
        <v>0</v>
      </c>
      <c r="V73" s="56">
        <f>ROUND(S73*(1+'General Assumptions'!$D$15),0)</f>
        <v>0</v>
      </c>
      <c r="W73" s="58"/>
      <c r="X73"/>
      <c r="Y73"/>
      <c r="Z73"/>
      <c r="AA73"/>
      <c r="AB73"/>
      <c r="AC73"/>
      <c r="AD73"/>
      <c r="AE73"/>
      <c r="AF73"/>
      <c r="AG73"/>
      <c r="AH73"/>
      <c r="AI73"/>
    </row>
    <row r="74" spans="1:35" s="51" customFormat="1" x14ac:dyDescent="0.4">
      <c r="A74" s="41" t="str">
        <f t="shared" si="13"/>
        <v>Spring 28</v>
      </c>
      <c r="B74" s="56">
        <f>'General Assumptions'!$B$15</f>
        <v>0</v>
      </c>
      <c r="C74" s="56">
        <f>'General Assumptions'!$B$15</f>
        <v>0</v>
      </c>
      <c r="D74" s="56">
        <f>'General Assumptions'!$B$15</f>
        <v>0</v>
      </c>
      <c r="E74" s="56">
        <f>ROUND(B74*(1+'General Assumptions'!$D$15),0)</f>
        <v>0</v>
      </c>
      <c r="F74" s="56">
        <f>ROUND(C74*(1+'General Assumptions'!$D$15),0)</f>
        <v>0</v>
      </c>
      <c r="G74" s="56">
        <f>ROUND(D74*(1+'General Assumptions'!$D$15),0)</f>
        <v>0</v>
      </c>
      <c r="H74" s="56">
        <f>ROUND(E74*(1+'General Assumptions'!$D$15),0)</f>
        <v>0</v>
      </c>
      <c r="I74" s="56">
        <f>ROUND(F74*(1+'General Assumptions'!$D$15),0)</f>
        <v>0</v>
      </c>
      <c r="J74" s="56">
        <f>ROUND(G74*(1+'General Assumptions'!$D$15),0)</f>
        <v>0</v>
      </c>
      <c r="K74" s="56">
        <f>ROUND(H74*(1+'General Assumptions'!$D$15),0)</f>
        <v>0</v>
      </c>
      <c r="L74" s="56">
        <f>ROUND(I74*(1+'General Assumptions'!$D$15),0)</f>
        <v>0</v>
      </c>
      <c r="M74" s="56">
        <f>ROUND(J74*(1+'General Assumptions'!$D$15),0)</f>
        <v>0</v>
      </c>
      <c r="N74" s="56">
        <f>ROUND(K74*(1+'General Assumptions'!$D$15),0)</f>
        <v>0</v>
      </c>
      <c r="O74" s="56">
        <f>ROUND(L74*(1+'General Assumptions'!$D$15),0)</f>
        <v>0</v>
      </c>
      <c r="P74" s="56">
        <f>ROUND(M74*(1+'General Assumptions'!$D$15),0)</f>
        <v>0</v>
      </c>
      <c r="Q74" s="56">
        <f>ROUND(N74*(1+'General Assumptions'!$D$15),0)</f>
        <v>0</v>
      </c>
      <c r="R74" s="56">
        <f>ROUND(O74*(1+'General Assumptions'!$D$15),0)</f>
        <v>0</v>
      </c>
      <c r="S74" s="56">
        <f>ROUND(P74*(1+'General Assumptions'!$D$15),0)</f>
        <v>0</v>
      </c>
      <c r="T74" s="56">
        <f>ROUND(Q74*(1+'General Assumptions'!$D$15),0)</f>
        <v>0</v>
      </c>
      <c r="U74" s="56">
        <f>ROUND(R74*(1+'General Assumptions'!$D$15),0)</f>
        <v>0</v>
      </c>
      <c r="V74" s="56">
        <f>ROUND(S74*(1+'General Assumptions'!$D$15),0)</f>
        <v>0</v>
      </c>
      <c r="W74" s="58"/>
      <c r="X74"/>
      <c r="Y74"/>
      <c r="Z74"/>
      <c r="AA74"/>
      <c r="AB74"/>
      <c r="AC74"/>
      <c r="AD74"/>
      <c r="AE74"/>
      <c r="AF74"/>
      <c r="AG74"/>
      <c r="AH74"/>
      <c r="AI74"/>
    </row>
    <row r="75" spans="1:35" s="51" customFormat="1" x14ac:dyDescent="0.4">
      <c r="A75" s="41" t="str">
        <f t="shared" si="13"/>
        <v>Fall 28</v>
      </c>
      <c r="B75" s="56">
        <f>'General Assumptions'!$B$15</f>
        <v>0</v>
      </c>
      <c r="C75" s="56">
        <f>'General Assumptions'!$B$15</f>
        <v>0</v>
      </c>
      <c r="D75" s="56">
        <f>'General Assumptions'!$B$15</f>
        <v>0</v>
      </c>
      <c r="E75" s="56">
        <f>ROUND(B75*(1+'General Assumptions'!$D$15),0)</f>
        <v>0</v>
      </c>
      <c r="F75" s="56">
        <f>ROUND(C75*(1+'General Assumptions'!$D$15),0)</f>
        <v>0</v>
      </c>
      <c r="G75" s="56">
        <f>ROUND(D75*(1+'General Assumptions'!$D$15),0)</f>
        <v>0</v>
      </c>
      <c r="H75" s="56">
        <f>ROUND(E75*(1+'General Assumptions'!$D$15),0)</f>
        <v>0</v>
      </c>
      <c r="I75" s="56">
        <f>ROUND(F75*(1+'General Assumptions'!$D$15),0)</f>
        <v>0</v>
      </c>
      <c r="J75" s="56">
        <f>ROUND(G75*(1+'General Assumptions'!$D$15),0)</f>
        <v>0</v>
      </c>
      <c r="K75" s="56">
        <f>ROUND(H75*(1+'General Assumptions'!$D$15),0)</f>
        <v>0</v>
      </c>
      <c r="L75" s="56">
        <f>ROUND(I75*(1+'General Assumptions'!$D$15),0)</f>
        <v>0</v>
      </c>
      <c r="M75" s="56">
        <f>ROUND(J75*(1+'General Assumptions'!$D$15),0)</f>
        <v>0</v>
      </c>
      <c r="N75" s="56">
        <f>ROUND(K75*(1+'General Assumptions'!$D$15),0)</f>
        <v>0</v>
      </c>
      <c r="O75" s="56">
        <f>ROUND(L75*(1+'General Assumptions'!$D$15),0)</f>
        <v>0</v>
      </c>
      <c r="P75" s="56">
        <f>ROUND(M75*(1+'General Assumptions'!$D$15),0)</f>
        <v>0</v>
      </c>
      <c r="Q75" s="56">
        <f>ROUND(N75*(1+'General Assumptions'!$D$15),0)</f>
        <v>0</v>
      </c>
      <c r="R75" s="56">
        <f>ROUND(O75*(1+'General Assumptions'!$D$15),0)</f>
        <v>0</v>
      </c>
      <c r="S75" s="56">
        <f>ROUND(P75*(1+'General Assumptions'!$D$15),0)</f>
        <v>0</v>
      </c>
      <c r="T75" s="56">
        <f>ROUND(Q75*(1+'General Assumptions'!$D$15),0)</f>
        <v>0</v>
      </c>
      <c r="U75" s="56">
        <f>ROUND(R75*(1+'General Assumptions'!$D$15),0)</f>
        <v>0</v>
      </c>
      <c r="V75" s="56">
        <f>ROUND(S75*(1+'General Assumptions'!$D$15),0)</f>
        <v>0</v>
      </c>
      <c r="W75" s="58"/>
      <c r="X75"/>
      <c r="Y75"/>
      <c r="Z75"/>
      <c r="AA75"/>
      <c r="AB75"/>
      <c r="AC75"/>
      <c r="AD75"/>
      <c r="AE75"/>
      <c r="AF75"/>
      <c r="AG75"/>
      <c r="AH75"/>
      <c r="AI75"/>
    </row>
    <row r="76" spans="1:35" s="51" customFormat="1" x14ac:dyDescent="0.4">
      <c r="A76" s="41" t="str">
        <f t="shared" si="13"/>
        <v>Spring 29</v>
      </c>
      <c r="B76" s="56">
        <f>'General Assumptions'!$B$15</f>
        <v>0</v>
      </c>
      <c r="C76" s="56">
        <f>'General Assumptions'!$B$15</f>
        <v>0</v>
      </c>
      <c r="D76" s="56">
        <f>'General Assumptions'!$B$15</f>
        <v>0</v>
      </c>
      <c r="E76" s="56">
        <f>ROUND(B76*(1+'General Assumptions'!$D$15),0)</f>
        <v>0</v>
      </c>
      <c r="F76" s="56">
        <f>ROUND(C76*(1+'General Assumptions'!$D$15),0)</f>
        <v>0</v>
      </c>
      <c r="G76" s="56">
        <f>ROUND(D76*(1+'General Assumptions'!$D$15),0)</f>
        <v>0</v>
      </c>
      <c r="H76" s="56">
        <f>ROUND(E76*(1+'General Assumptions'!$D$15),0)</f>
        <v>0</v>
      </c>
      <c r="I76" s="56">
        <f>ROUND(F76*(1+'General Assumptions'!$D$15),0)</f>
        <v>0</v>
      </c>
      <c r="J76" s="56">
        <f>ROUND(G76*(1+'General Assumptions'!$D$15),0)</f>
        <v>0</v>
      </c>
      <c r="K76" s="56">
        <f>ROUND(H76*(1+'General Assumptions'!$D$15),0)</f>
        <v>0</v>
      </c>
      <c r="L76" s="56">
        <f>ROUND(I76*(1+'General Assumptions'!$D$15),0)</f>
        <v>0</v>
      </c>
      <c r="M76" s="56">
        <f>ROUND(J76*(1+'General Assumptions'!$D$15),0)</f>
        <v>0</v>
      </c>
      <c r="N76" s="56">
        <f>ROUND(K76*(1+'General Assumptions'!$D$15),0)</f>
        <v>0</v>
      </c>
      <c r="O76" s="56">
        <f>ROUND(L76*(1+'General Assumptions'!$D$15),0)</f>
        <v>0</v>
      </c>
      <c r="P76" s="56">
        <f>ROUND(M76*(1+'General Assumptions'!$D$15),0)</f>
        <v>0</v>
      </c>
      <c r="Q76" s="56">
        <f>ROUND(N76*(1+'General Assumptions'!$D$15),0)</f>
        <v>0</v>
      </c>
      <c r="R76" s="56">
        <f>ROUND(O76*(1+'General Assumptions'!$D$15),0)</f>
        <v>0</v>
      </c>
      <c r="S76" s="56">
        <f>ROUND(P76*(1+'General Assumptions'!$D$15),0)</f>
        <v>0</v>
      </c>
      <c r="T76" s="56">
        <f>ROUND(Q76*(1+'General Assumptions'!$D$15),0)</f>
        <v>0</v>
      </c>
      <c r="U76" s="56">
        <f>ROUND(R76*(1+'General Assumptions'!$D$15),0)</f>
        <v>0</v>
      </c>
      <c r="V76" s="56">
        <f>ROUND(S76*(1+'General Assumptions'!$D$15),0)</f>
        <v>0</v>
      </c>
      <c r="W76" s="58"/>
      <c r="X76"/>
      <c r="Y76"/>
      <c r="Z76"/>
      <c r="AA76"/>
      <c r="AB76"/>
      <c r="AC76"/>
      <c r="AD76"/>
      <c r="AE76"/>
      <c r="AF76"/>
      <c r="AG76"/>
      <c r="AH76"/>
      <c r="AI76"/>
    </row>
    <row r="77" spans="1:35" s="51" customFormat="1" x14ac:dyDescent="0.4">
      <c r="A77" s="41" t="str">
        <f t="shared" si="13"/>
        <v>Fall 29</v>
      </c>
      <c r="B77" s="56">
        <f>'General Assumptions'!$B$15</f>
        <v>0</v>
      </c>
      <c r="C77" s="56">
        <f>'General Assumptions'!$B$15</f>
        <v>0</v>
      </c>
      <c r="D77" s="56">
        <f>'General Assumptions'!$B$15</f>
        <v>0</v>
      </c>
      <c r="E77" s="56">
        <f>ROUND(B77*(1+'General Assumptions'!$D$15),0)</f>
        <v>0</v>
      </c>
      <c r="F77" s="56">
        <f>ROUND(C77*(1+'General Assumptions'!$D$15),0)</f>
        <v>0</v>
      </c>
      <c r="G77" s="56">
        <f>ROUND(D77*(1+'General Assumptions'!$D$15),0)</f>
        <v>0</v>
      </c>
      <c r="H77" s="56">
        <f>ROUND(E77*(1+'General Assumptions'!$D$15),0)</f>
        <v>0</v>
      </c>
      <c r="I77" s="56">
        <f>ROUND(F77*(1+'General Assumptions'!$D$15),0)</f>
        <v>0</v>
      </c>
      <c r="J77" s="56">
        <f>ROUND(G77*(1+'General Assumptions'!$D$15),0)</f>
        <v>0</v>
      </c>
      <c r="K77" s="56">
        <f>ROUND(H77*(1+'General Assumptions'!$D$15),0)</f>
        <v>0</v>
      </c>
      <c r="L77" s="56">
        <f>ROUND(I77*(1+'General Assumptions'!$D$15),0)</f>
        <v>0</v>
      </c>
      <c r="M77" s="56">
        <f>ROUND(J77*(1+'General Assumptions'!$D$15),0)</f>
        <v>0</v>
      </c>
      <c r="N77" s="56">
        <f>ROUND(K77*(1+'General Assumptions'!$D$15),0)</f>
        <v>0</v>
      </c>
      <c r="O77" s="56">
        <f>ROUND(L77*(1+'General Assumptions'!$D$15),0)</f>
        <v>0</v>
      </c>
      <c r="P77" s="56">
        <f>ROUND(M77*(1+'General Assumptions'!$D$15),0)</f>
        <v>0</v>
      </c>
      <c r="Q77" s="56">
        <f>ROUND(N77*(1+'General Assumptions'!$D$15),0)</f>
        <v>0</v>
      </c>
      <c r="R77" s="56">
        <f>ROUND(O77*(1+'General Assumptions'!$D$15),0)</f>
        <v>0</v>
      </c>
      <c r="S77" s="56">
        <f>ROUND(P77*(1+'General Assumptions'!$D$15),0)</f>
        <v>0</v>
      </c>
      <c r="T77" s="56">
        <f>ROUND(Q77*(1+'General Assumptions'!$D$15),0)</f>
        <v>0</v>
      </c>
      <c r="U77" s="56">
        <f>ROUND(R77*(1+'General Assumptions'!$D$15),0)</f>
        <v>0</v>
      </c>
      <c r="V77" s="56">
        <f>ROUND(S77*(1+'General Assumptions'!$D$15),0)</f>
        <v>0</v>
      </c>
      <c r="W77" s="58"/>
      <c r="X77"/>
      <c r="Y77"/>
      <c r="Z77"/>
      <c r="AA77"/>
      <c r="AB77"/>
      <c r="AC77"/>
      <c r="AD77"/>
      <c r="AE77"/>
      <c r="AF77"/>
      <c r="AG77"/>
      <c r="AH77"/>
      <c r="AI77"/>
    </row>
    <row r="78" spans="1:35" s="51" customFormat="1" x14ac:dyDescent="0.4">
      <c r="A78" s="41" t="str">
        <f t="shared" si="13"/>
        <v>Spring 30</v>
      </c>
      <c r="B78" s="56">
        <f>'General Assumptions'!$B$15</f>
        <v>0</v>
      </c>
      <c r="C78" s="56">
        <f>'General Assumptions'!$B$15</f>
        <v>0</v>
      </c>
      <c r="D78" s="56">
        <f>'General Assumptions'!$B$15</f>
        <v>0</v>
      </c>
      <c r="E78" s="56">
        <f>ROUND(B78*(1+'General Assumptions'!$D$15),0)</f>
        <v>0</v>
      </c>
      <c r="F78" s="56">
        <f>ROUND(C78*(1+'General Assumptions'!$D$15),0)</f>
        <v>0</v>
      </c>
      <c r="G78" s="56">
        <f>ROUND(D78*(1+'General Assumptions'!$D$15),0)</f>
        <v>0</v>
      </c>
      <c r="H78" s="56">
        <f>ROUND(E78*(1+'General Assumptions'!$D$15),0)</f>
        <v>0</v>
      </c>
      <c r="I78" s="56">
        <f>ROUND(F78*(1+'General Assumptions'!$D$15),0)</f>
        <v>0</v>
      </c>
      <c r="J78" s="56">
        <f>ROUND(G78*(1+'General Assumptions'!$D$15),0)</f>
        <v>0</v>
      </c>
      <c r="K78" s="56">
        <f>ROUND(H78*(1+'General Assumptions'!$D$15),0)</f>
        <v>0</v>
      </c>
      <c r="L78" s="56">
        <f>ROUND(I78*(1+'General Assumptions'!$D$15),0)</f>
        <v>0</v>
      </c>
      <c r="M78" s="56">
        <f>ROUND(J78*(1+'General Assumptions'!$D$15),0)</f>
        <v>0</v>
      </c>
      <c r="N78" s="56">
        <f>ROUND(K78*(1+'General Assumptions'!$D$15),0)</f>
        <v>0</v>
      </c>
      <c r="O78" s="56">
        <f>ROUND(L78*(1+'General Assumptions'!$D$15),0)</f>
        <v>0</v>
      </c>
      <c r="P78" s="56">
        <f>ROUND(M78*(1+'General Assumptions'!$D$15),0)</f>
        <v>0</v>
      </c>
      <c r="Q78" s="56">
        <f>ROUND(N78*(1+'General Assumptions'!$D$15),0)</f>
        <v>0</v>
      </c>
      <c r="R78" s="56">
        <f>ROUND(O78*(1+'General Assumptions'!$D$15),0)</f>
        <v>0</v>
      </c>
      <c r="S78" s="56">
        <f>ROUND(P78*(1+'General Assumptions'!$D$15),0)</f>
        <v>0</v>
      </c>
      <c r="T78" s="56">
        <f>ROUND(Q78*(1+'General Assumptions'!$D$15),0)</f>
        <v>0</v>
      </c>
      <c r="U78" s="56">
        <f>ROUND(R78*(1+'General Assumptions'!$D$15),0)</f>
        <v>0</v>
      </c>
      <c r="V78" s="56">
        <f>ROUND(S78*(1+'General Assumptions'!$D$15),0)</f>
        <v>0</v>
      </c>
      <c r="W78" s="58"/>
      <c r="X78"/>
      <c r="Y78"/>
      <c r="Z78"/>
      <c r="AA78"/>
      <c r="AB78"/>
      <c r="AC78"/>
      <c r="AD78"/>
      <c r="AE78"/>
      <c r="AF78"/>
      <c r="AG78"/>
      <c r="AH78"/>
      <c r="AI78"/>
    </row>
    <row r="79" spans="1:35" s="51" customFormat="1" x14ac:dyDescent="0.4">
      <c r="A79" s="41" t="str">
        <f t="shared" si="13"/>
        <v>Fall 30</v>
      </c>
      <c r="B79" s="56">
        <f>'General Assumptions'!$B$15</f>
        <v>0</v>
      </c>
      <c r="C79" s="56">
        <f>'General Assumptions'!$B$15</f>
        <v>0</v>
      </c>
      <c r="D79" s="56">
        <f>'General Assumptions'!$B$15</f>
        <v>0</v>
      </c>
      <c r="E79" s="56">
        <f>ROUND(B79*(1+'General Assumptions'!$D$15),0)</f>
        <v>0</v>
      </c>
      <c r="F79" s="56">
        <f>ROUND(C79*(1+'General Assumptions'!$D$15),0)</f>
        <v>0</v>
      </c>
      <c r="G79" s="56">
        <f>ROUND(D79*(1+'General Assumptions'!$D$15),0)</f>
        <v>0</v>
      </c>
      <c r="H79" s="56">
        <f>ROUND(E79*(1+'General Assumptions'!$D$15),0)</f>
        <v>0</v>
      </c>
      <c r="I79" s="56">
        <f>ROUND(F79*(1+'General Assumptions'!$D$15),0)</f>
        <v>0</v>
      </c>
      <c r="J79" s="56">
        <f>ROUND(G79*(1+'General Assumptions'!$D$15),0)</f>
        <v>0</v>
      </c>
      <c r="K79" s="56">
        <f>ROUND(H79*(1+'General Assumptions'!$D$15),0)</f>
        <v>0</v>
      </c>
      <c r="L79" s="56">
        <f>ROUND(I79*(1+'General Assumptions'!$D$15),0)</f>
        <v>0</v>
      </c>
      <c r="M79" s="56">
        <f>ROUND(J79*(1+'General Assumptions'!$D$15),0)</f>
        <v>0</v>
      </c>
      <c r="N79" s="56">
        <f>ROUND(K79*(1+'General Assumptions'!$D$15),0)</f>
        <v>0</v>
      </c>
      <c r="O79" s="56">
        <f>ROUND(L79*(1+'General Assumptions'!$D$15),0)</f>
        <v>0</v>
      </c>
      <c r="P79" s="56">
        <f>ROUND(M79*(1+'General Assumptions'!$D$15),0)</f>
        <v>0</v>
      </c>
      <c r="Q79" s="56">
        <f>ROUND(N79*(1+'General Assumptions'!$D$15),0)</f>
        <v>0</v>
      </c>
      <c r="R79" s="56">
        <f>ROUND(O79*(1+'General Assumptions'!$D$15),0)</f>
        <v>0</v>
      </c>
      <c r="S79" s="56">
        <f>ROUND(P79*(1+'General Assumptions'!$D$15),0)</f>
        <v>0</v>
      </c>
      <c r="T79" s="56">
        <f>ROUND(Q79*(1+'General Assumptions'!$D$15),0)</f>
        <v>0</v>
      </c>
      <c r="U79" s="56">
        <f>ROUND(R79*(1+'General Assumptions'!$D$15),0)</f>
        <v>0</v>
      </c>
      <c r="V79" s="56">
        <f>ROUND(S79*(1+'General Assumptions'!$D$15),0)</f>
        <v>0</v>
      </c>
      <c r="W79" s="58"/>
      <c r="X79"/>
      <c r="Y79"/>
      <c r="Z79"/>
      <c r="AA79"/>
      <c r="AB79"/>
      <c r="AC79"/>
      <c r="AD79"/>
      <c r="AE79"/>
      <c r="AF79"/>
      <c r="AG79"/>
      <c r="AH79"/>
      <c r="AI79"/>
    </row>
    <row r="80" spans="1:35" s="51" customFormat="1" x14ac:dyDescent="0.4">
      <c r="A80" s="41"/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8"/>
      <c r="X80"/>
      <c r="Y80"/>
      <c r="Z80"/>
      <c r="AA80"/>
      <c r="AB80"/>
      <c r="AC80"/>
      <c r="AD80"/>
      <c r="AE80"/>
      <c r="AF80"/>
      <c r="AG80"/>
      <c r="AH80"/>
      <c r="AI80"/>
    </row>
    <row r="81" spans="1:35" s="51" customFormat="1" x14ac:dyDescent="0.4">
      <c r="A81" s="40"/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8"/>
      <c r="X81"/>
      <c r="Y81"/>
      <c r="Z81"/>
      <c r="AA81"/>
      <c r="AB81"/>
      <c r="AC81"/>
      <c r="AD81"/>
      <c r="AE81"/>
      <c r="AF81"/>
      <c r="AG81"/>
      <c r="AH81"/>
      <c r="AI81"/>
    </row>
    <row r="82" spans="1:35" s="51" customFormat="1" x14ac:dyDescent="0.4">
      <c r="A82" s="40"/>
      <c r="B82" s="56"/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8"/>
      <c r="X82"/>
      <c r="Y82"/>
      <c r="Z82"/>
      <c r="AA82"/>
      <c r="AB82"/>
      <c r="AC82"/>
      <c r="AD82"/>
      <c r="AE82"/>
      <c r="AF82"/>
      <c r="AG82"/>
      <c r="AH82"/>
      <c r="AI82"/>
    </row>
    <row r="83" spans="1:35" s="51" customFormat="1" x14ac:dyDescent="0.4">
      <c r="A83" s="40"/>
      <c r="B83" s="56"/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8"/>
      <c r="X83"/>
      <c r="Y83"/>
      <c r="Z83"/>
      <c r="AA83"/>
      <c r="AB83"/>
      <c r="AC83"/>
      <c r="AD83"/>
      <c r="AE83"/>
      <c r="AF83"/>
      <c r="AG83"/>
      <c r="AH83"/>
      <c r="AI83"/>
    </row>
    <row r="84" spans="1:35" s="51" customFormat="1" x14ac:dyDescent="0.4">
      <c r="A84" s="53"/>
      <c r="B84" s="150" t="s">
        <v>75</v>
      </c>
      <c r="C84" s="151"/>
      <c r="D84" s="152"/>
      <c r="E84" s="150" t="s">
        <v>97</v>
      </c>
      <c r="F84" s="151"/>
      <c r="G84" s="152"/>
      <c r="H84" s="150" t="s">
        <v>98</v>
      </c>
      <c r="I84" s="151"/>
      <c r="J84" s="152"/>
      <c r="K84" s="150" t="s">
        <v>128</v>
      </c>
      <c r="L84" s="151"/>
      <c r="M84" s="152"/>
      <c r="N84" s="150" t="s">
        <v>150</v>
      </c>
      <c r="O84" s="151"/>
      <c r="P84" s="152"/>
      <c r="Q84" s="150" t="s">
        <v>151</v>
      </c>
      <c r="R84" s="151"/>
      <c r="S84" s="152"/>
      <c r="T84" s="150" t="s">
        <v>152</v>
      </c>
      <c r="U84" s="151"/>
      <c r="V84" s="152"/>
      <c r="W84" s="121" t="s">
        <v>67</v>
      </c>
      <c r="X84"/>
      <c r="Y84"/>
      <c r="Z84"/>
      <c r="AA84"/>
      <c r="AB84"/>
      <c r="AC84"/>
      <c r="AD84"/>
      <c r="AE84"/>
      <c r="AF84"/>
      <c r="AG84"/>
      <c r="AH84"/>
      <c r="AI84"/>
    </row>
    <row r="85" spans="1:35" s="51" customFormat="1" ht="16.5" x14ac:dyDescent="0.85">
      <c r="A85" s="57" t="s">
        <v>6</v>
      </c>
      <c r="B85" s="49" t="str">
        <f>B4</f>
        <v>FA24</v>
      </c>
      <c r="C85" s="49" t="str">
        <f t="shared" ref="C85:V85" si="14">C4</f>
        <v>SP25</v>
      </c>
      <c r="D85" s="49" t="str">
        <f t="shared" si="14"/>
        <v>SU25</v>
      </c>
      <c r="E85" s="49" t="str">
        <f t="shared" si="14"/>
        <v>FA25</v>
      </c>
      <c r="F85" s="49" t="str">
        <f t="shared" si="14"/>
        <v>SP26</v>
      </c>
      <c r="G85" s="49" t="str">
        <f t="shared" si="14"/>
        <v>SU26</v>
      </c>
      <c r="H85" s="49" t="str">
        <f t="shared" si="14"/>
        <v>FA26</v>
      </c>
      <c r="I85" s="49" t="str">
        <f t="shared" si="14"/>
        <v>SP27</v>
      </c>
      <c r="J85" s="49" t="str">
        <f t="shared" si="14"/>
        <v>SU27</v>
      </c>
      <c r="K85" s="49" t="str">
        <f t="shared" si="14"/>
        <v>FA27</v>
      </c>
      <c r="L85" s="49" t="str">
        <f t="shared" si="14"/>
        <v>SP28</v>
      </c>
      <c r="M85" s="49" t="str">
        <f t="shared" si="14"/>
        <v>SU28</v>
      </c>
      <c r="N85" s="49" t="str">
        <f t="shared" si="14"/>
        <v>FA28</v>
      </c>
      <c r="O85" s="49" t="str">
        <f t="shared" si="14"/>
        <v>SP29</v>
      </c>
      <c r="P85" s="49" t="str">
        <f t="shared" si="14"/>
        <v>SU29</v>
      </c>
      <c r="Q85" s="49" t="str">
        <f t="shared" si="14"/>
        <v>FA29</v>
      </c>
      <c r="R85" s="49" t="str">
        <f t="shared" si="14"/>
        <v>SP30</v>
      </c>
      <c r="S85" s="49" t="str">
        <f t="shared" si="14"/>
        <v>SU30</v>
      </c>
      <c r="T85" s="49" t="str">
        <f t="shared" si="14"/>
        <v>FA30</v>
      </c>
      <c r="U85" s="49" t="str">
        <f t="shared" si="14"/>
        <v>SP31</v>
      </c>
      <c r="V85" s="49" t="str">
        <f t="shared" si="14"/>
        <v>SU31</v>
      </c>
      <c r="W85" s="121" t="s">
        <v>67</v>
      </c>
      <c r="X85"/>
      <c r="Y85"/>
      <c r="Z85"/>
      <c r="AA85"/>
      <c r="AB85"/>
      <c r="AC85"/>
      <c r="AD85"/>
      <c r="AE85"/>
      <c r="AF85"/>
      <c r="AG85"/>
      <c r="AH85"/>
      <c r="AI85"/>
    </row>
    <row r="86" spans="1:35" s="51" customFormat="1" x14ac:dyDescent="0.4">
      <c r="A86" s="41" t="str">
        <f>A5</f>
        <v>Fall 24</v>
      </c>
      <c r="B86" s="56">
        <f>B45*B67</f>
        <v>0</v>
      </c>
      <c r="C86" s="56">
        <f t="shared" ref="C86:V86" si="15">C45*C67</f>
        <v>0</v>
      </c>
      <c r="D86" s="56">
        <f t="shared" si="15"/>
        <v>0</v>
      </c>
      <c r="E86" s="56">
        <f t="shared" si="15"/>
        <v>0</v>
      </c>
      <c r="F86" s="56">
        <f t="shared" si="15"/>
        <v>0</v>
      </c>
      <c r="G86" s="56">
        <f t="shared" si="15"/>
        <v>0</v>
      </c>
      <c r="H86" s="56">
        <f t="shared" si="15"/>
        <v>0</v>
      </c>
      <c r="I86" s="56">
        <f t="shared" si="15"/>
        <v>0</v>
      </c>
      <c r="J86" s="56">
        <f t="shared" si="15"/>
        <v>0</v>
      </c>
      <c r="K86" s="56">
        <f t="shared" si="15"/>
        <v>0</v>
      </c>
      <c r="L86" s="56">
        <f t="shared" si="15"/>
        <v>0</v>
      </c>
      <c r="M86" s="56">
        <f t="shared" si="15"/>
        <v>0</v>
      </c>
      <c r="N86" s="56">
        <f t="shared" si="15"/>
        <v>0</v>
      </c>
      <c r="O86" s="56">
        <f t="shared" si="15"/>
        <v>0</v>
      </c>
      <c r="P86" s="56">
        <f t="shared" si="15"/>
        <v>0</v>
      </c>
      <c r="Q86" s="56">
        <f t="shared" si="15"/>
        <v>0</v>
      </c>
      <c r="R86" s="56">
        <f t="shared" si="15"/>
        <v>0</v>
      </c>
      <c r="S86" s="56">
        <f t="shared" si="15"/>
        <v>0</v>
      </c>
      <c r="T86" s="56">
        <f t="shared" si="15"/>
        <v>0</v>
      </c>
      <c r="U86" s="56">
        <f t="shared" si="15"/>
        <v>0</v>
      </c>
      <c r="V86" s="56">
        <f t="shared" si="15"/>
        <v>0</v>
      </c>
      <c r="W86" s="58">
        <f t="shared" ref="W86:W100" si="16">SUM(B86:V86)</f>
        <v>0</v>
      </c>
      <c r="X86"/>
      <c r="Y86"/>
      <c r="Z86"/>
      <c r="AA86"/>
      <c r="AB86"/>
      <c r="AC86"/>
      <c r="AD86"/>
      <c r="AE86"/>
      <c r="AF86"/>
      <c r="AG86"/>
      <c r="AH86"/>
      <c r="AI86"/>
    </row>
    <row r="87" spans="1:35" s="51" customFormat="1" x14ac:dyDescent="0.4">
      <c r="A87" s="41" t="str">
        <f t="shared" ref="A87:A98" si="17">A6</f>
        <v>Spring 25</v>
      </c>
      <c r="B87" s="56">
        <f t="shared" ref="B87:V87" si="18">B46*B68</f>
        <v>0</v>
      </c>
      <c r="C87" s="56">
        <f t="shared" si="18"/>
        <v>0</v>
      </c>
      <c r="D87" s="56">
        <f t="shared" si="18"/>
        <v>0</v>
      </c>
      <c r="E87" s="56">
        <f t="shared" si="18"/>
        <v>0</v>
      </c>
      <c r="F87" s="56">
        <f t="shared" si="18"/>
        <v>0</v>
      </c>
      <c r="G87" s="56">
        <f t="shared" si="18"/>
        <v>0</v>
      </c>
      <c r="H87" s="56">
        <f t="shared" si="18"/>
        <v>0</v>
      </c>
      <c r="I87" s="56">
        <f t="shared" si="18"/>
        <v>0</v>
      </c>
      <c r="J87" s="56">
        <f t="shared" si="18"/>
        <v>0</v>
      </c>
      <c r="K87" s="56">
        <f t="shared" si="18"/>
        <v>0</v>
      </c>
      <c r="L87" s="56">
        <f t="shared" si="18"/>
        <v>0</v>
      </c>
      <c r="M87" s="56">
        <f t="shared" si="18"/>
        <v>0</v>
      </c>
      <c r="N87" s="56">
        <f t="shared" si="18"/>
        <v>0</v>
      </c>
      <c r="O87" s="56">
        <f t="shared" si="18"/>
        <v>0</v>
      </c>
      <c r="P87" s="56">
        <f t="shared" si="18"/>
        <v>0</v>
      </c>
      <c r="Q87" s="56">
        <f t="shared" si="18"/>
        <v>0</v>
      </c>
      <c r="R87" s="56">
        <f t="shared" si="18"/>
        <v>0</v>
      </c>
      <c r="S87" s="56">
        <f t="shared" si="18"/>
        <v>0</v>
      </c>
      <c r="T87" s="56">
        <f t="shared" si="18"/>
        <v>0</v>
      </c>
      <c r="U87" s="56">
        <f t="shared" si="18"/>
        <v>0</v>
      </c>
      <c r="V87" s="56">
        <f t="shared" si="18"/>
        <v>0</v>
      </c>
      <c r="W87" s="58">
        <f t="shared" si="16"/>
        <v>0</v>
      </c>
      <c r="X87"/>
      <c r="Y87"/>
      <c r="Z87"/>
      <c r="AA87"/>
      <c r="AB87"/>
      <c r="AC87"/>
      <c r="AD87"/>
      <c r="AE87"/>
      <c r="AF87"/>
      <c r="AG87"/>
      <c r="AH87"/>
      <c r="AI87"/>
    </row>
    <row r="88" spans="1:35" s="51" customFormat="1" x14ac:dyDescent="0.4">
      <c r="A88" s="41" t="str">
        <f t="shared" si="17"/>
        <v>Fall 25</v>
      </c>
      <c r="B88" s="56">
        <f t="shared" ref="B88:V88" si="19">B47*B69</f>
        <v>0</v>
      </c>
      <c r="C88" s="56">
        <f t="shared" si="19"/>
        <v>0</v>
      </c>
      <c r="D88" s="56">
        <f t="shared" si="19"/>
        <v>0</v>
      </c>
      <c r="E88" s="56">
        <f t="shared" si="19"/>
        <v>0</v>
      </c>
      <c r="F88" s="56">
        <f t="shared" si="19"/>
        <v>0</v>
      </c>
      <c r="G88" s="56">
        <f t="shared" si="19"/>
        <v>0</v>
      </c>
      <c r="H88" s="56">
        <f t="shared" si="19"/>
        <v>0</v>
      </c>
      <c r="I88" s="56">
        <f t="shared" si="19"/>
        <v>0</v>
      </c>
      <c r="J88" s="56">
        <f t="shared" si="19"/>
        <v>0</v>
      </c>
      <c r="K88" s="56">
        <f t="shared" si="19"/>
        <v>0</v>
      </c>
      <c r="L88" s="56">
        <f t="shared" si="19"/>
        <v>0</v>
      </c>
      <c r="M88" s="56">
        <f t="shared" si="19"/>
        <v>0</v>
      </c>
      <c r="N88" s="56">
        <f t="shared" si="19"/>
        <v>0</v>
      </c>
      <c r="O88" s="56">
        <f t="shared" si="19"/>
        <v>0</v>
      </c>
      <c r="P88" s="56">
        <f t="shared" si="19"/>
        <v>0</v>
      </c>
      <c r="Q88" s="56">
        <f t="shared" si="19"/>
        <v>0</v>
      </c>
      <c r="R88" s="56">
        <f t="shared" si="19"/>
        <v>0</v>
      </c>
      <c r="S88" s="56">
        <f t="shared" si="19"/>
        <v>0</v>
      </c>
      <c r="T88" s="56">
        <f t="shared" si="19"/>
        <v>0</v>
      </c>
      <c r="U88" s="56">
        <f t="shared" si="19"/>
        <v>0</v>
      </c>
      <c r="V88" s="56">
        <f t="shared" si="19"/>
        <v>0</v>
      </c>
      <c r="W88" s="58">
        <f t="shared" si="16"/>
        <v>0</v>
      </c>
      <c r="X88"/>
      <c r="Y88"/>
      <c r="Z88"/>
      <c r="AA88"/>
      <c r="AB88"/>
      <c r="AC88"/>
      <c r="AD88"/>
      <c r="AE88"/>
      <c r="AF88"/>
      <c r="AG88"/>
      <c r="AH88"/>
      <c r="AI88"/>
    </row>
    <row r="89" spans="1:35" s="51" customFormat="1" x14ac:dyDescent="0.4">
      <c r="A89" s="41" t="str">
        <f t="shared" si="17"/>
        <v>Spring 26</v>
      </c>
      <c r="B89" s="56">
        <f t="shared" ref="B89:V89" si="20">B48*B70</f>
        <v>0</v>
      </c>
      <c r="C89" s="56">
        <f t="shared" si="20"/>
        <v>0</v>
      </c>
      <c r="D89" s="56">
        <f t="shared" si="20"/>
        <v>0</v>
      </c>
      <c r="E89" s="56">
        <f t="shared" si="20"/>
        <v>0</v>
      </c>
      <c r="F89" s="56">
        <f t="shared" si="20"/>
        <v>0</v>
      </c>
      <c r="G89" s="56">
        <f t="shared" si="20"/>
        <v>0</v>
      </c>
      <c r="H89" s="56">
        <f t="shared" si="20"/>
        <v>0</v>
      </c>
      <c r="I89" s="56">
        <f t="shared" si="20"/>
        <v>0</v>
      </c>
      <c r="J89" s="56">
        <f t="shared" si="20"/>
        <v>0</v>
      </c>
      <c r="K89" s="56">
        <f t="shared" si="20"/>
        <v>0</v>
      </c>
      <c r="L89" s="56">
        <f t="shared" si="20"/>
        <v>0</v>
      </c>
      <c r="M89" s="56">
        <f t="shared" si="20"/>
        <v>0</v>
      </c>
      <c r="N89" s="56">
        <f t="shared" si="20"/>
        <v>0</v>
      </c>
      <c r="O89" s="56">
        <f t="shared" si="20"/>
        <v>0</v>
      </c>
      <c r="P89" s="56">
        <f t="shared" si="20"/>
        <v>0</v>
      </c>
      <c r="Q89" s="56">
        <f t="shared" si="20"/>
        <v>0</v>
      </c>
      <c r="R89" s="56">
        <f t="shared" si="20"/>
        <v>0</v>
      </c>
      <c r="S89" s="56">
        <f t="shared" si="20"/>
        <v>0</v>
      </c>
      <c r="T89" s="56">
        <f t="shared" si="20"/>
        <v>0</v>
      </c>
      <c r="U89" s="56">
        <f t="shared" si="20"/>
        <v>0</v>
      </c>
      <c r="V89" s="56">
        <f t="shared" si="20"/>
        <v>0</v>
      </c>
      <c r="W89" s="58">
        <f t="shared" si="16"/>
        <v>0</v>
      </c>
      <c r="X89"/>
      <c r="Y89"/>
      <c r="Z89"/>
      <c r="AA89"/>
      <c r="AB89"/>
      <c r="AC89"/>
      <c r="AD89"/>
      <c r="AE89"/>
      <c r="AF89"/>
      <c r="AG89"/>
      <c r="AH89"/>
      <c r="AI89"/>
    </row>
    <row r="90" spans="1:35" s="51" customFormat="1" x14ac:dyDescent="0.4">
      <c r="A90" s="41" t="str">
        <f t="shared" si="17"/>
        <v>Fall 26</v>
      </c>
      <c r="B90" s="56">
        <f t="shared" ref="B90:V90" si="21">B49*B71</f>
        <v>0</v>
      </c>
      <c r="C90" s="56">
        <f t="shared" si="21"/>
        <v>0</v>
      </c>
      <c r="D90" s="56">
        <f t="shared" si="21"/>
        <v>0</v>
      </c>
      <c r="E90" s="56">
        <f t="shared" si="21"/>
        <v>0</v>
      </c>
      <c r="F90" s="56">
        <f t="shared" si="21"/>
        <v>0</v>
      </c>
      <c r="G90" s="56">
        <f t="shared" si="21"/>
        <v>0</v>
      </c>
      <c r="H90" s="56">
        <f t="shared" si="21"/>
        <v>0</v>
      </c>
      <c r="I90" s="56">
        <f t="shared" si="21"/>
        <v>0</v>
      </c>
      <c r="J90" s="56">
        <f t="shared" si="21"/>
        <v>0</v>
      </c>
      <c r="K90" s="56">
        <f t="shared" si="21"/>
        <v>0</v>
      </c>
      <c r="L90" s="56">
        <f t="shared" si="21"/>
        <v>0</v>
      </c>
      <c r="M90" s="56">
        <f t="shared" si="21"/>
        <v>0</v>
      </c>
      <c r="N90" s="56">
        <f t="shared" si="21"/>
        <v>0</v>
      </c>
      <c r="O90" s="56">
        <f t="shared" si="21"/>
        <v>0</v>
      </c>
      <c r="P90" s="56">
        <f t="shared" si="21"/>
        <v>0</v>
      </c>
      <c r="Q90" s="56">
        <f t="shared" si="21"/>
        <v>0</v>
      </c>
      <c r="R90" s="56">
        <f t="shared" si="21"/>
        <v>0</v>
      </c>
      <c r="S90" s="56">
        <f t="shared" si="21"/>
        <v>0</v>
      </c>
      <c r="T90" s="56">
        <f t="shared" si="21"/>
        <v>0</v>
      </c>
      <c r="U90" s="56">
        <f t="shared" si="21"/>
        <v>0</v>
      </c>
      <c r="V90" s="56">
        <f t="shared" si="21"/>
        <v>0</v>
      </c>
      <c r="W90" s="58">
        <f t="shared" si="16"/>
        <v>0</v>
      </c>
      <c r="X90"/>
      <c r="Y90"/>
      <c r="Z90"/>
      <c r="AA90"/>
      <c r="AB90"/>
      <c r="AC90"/>
      <c r="AD90"/>
      <c r="AE90"/>
      <c r="AF90"/>
      <c r="AG90"/>
      <c r="AH90"/>
      <c r="AI90"/>
    </row>
    <row r="91" spans="1:35" s="51" customFormat="1" x14ac:dyDescent="0.4">
      <c r="A91" s="41" t="str">
        <f t="shared" si="17"/>
        <v>Spring 27</v>
      </c>
      <c r="B91" s="56">
        <f t="shared" ref="B91:V91" si="22">B50*B72</f>
        <v>0</v>
      </c>
      <c r="C91" s="56">
        <f t="shared" si="22"/>
        <v>0</v>
      </c>
      <c r="D91" s="56">
        <f t="shared" si="22"/>
        <v>0</v>
      </c>
      <c r="E91" s="56">
        <f t="shared" si="22"/>
        <v>0</v>
      </c>
      <c r="F91" s="56">
        <f t="shared" si="22"/>
        <v>0</v>
      </c>
      <c r="G91" s="56">
        <f t="shared" si="22"/>
        <v>0</v>
      </c>
      <c r="H91" s="56">
        <f t="shared" si="22"/>
        <v>0</v>
      </c>
      <c r="I91" s="56">
        <f t="shared" si="22"/>
        <v>0</v>
      </c>
      <c r="J91" s="56">
        <f t="shared" si="22"/>
        <v>0</v>
      </c>
      <c r="K91" s="56">
        <f t="shared" si="22"/>
        <v>0</v>
      </c>
      <c r="L91" s="56">
        <f t="shared" si="22"/>
        <v>0</v>
      </c>
      <c r="M91" s="56">
        <f t="shared" si="22"/>
        <v>0</v>
      </c>
      <c r="N91" s="56">
        <f t="shared" si="22"/>
        <v>0</v>
      </c>
      <c r="O91" s="56">
        <f t="shared" si="22"/>
        <v>0</v>
      </c>
      <c r="P91" s="56">
        <f t="shared" si="22"/>
        <v>0</v>
      </c>
      <c r="Q91" s="56">
        <f t="shared" si="22"/>
        <v>0</v>
      </c>
      <c r="R91" s="56">
        <f t="shared" si="22"/>
        <v>0</v>
      </c>
      <c r="S91" s="56">
        <f t="shared" si="22"/>
        <v>0</v>
      </c>
      <c r="T91" s="56">
        <f t="shared" si="22"/>
        <v>0</v>
      </c>
      <c r="U91" s="56">
        <f t="shared" si="22"/>
        <v>0</v>
      </c>
      <c r="V91" s="56">
        <f t="shared" si="22"/>
        <v>0</v>
      </c>
      <c r="W91" s="58">
        <f t="shared" si="16"/>
        <v>0</v>
      </c>
      <c r="X91"/>
      <c r="Y91"/>
      <c r="Z91"/>
      <c r="AA91"/>
      <c r="AB91"/>
      <c r="AC91"/>
      <c r="AD91"/>
      <c r="AE91"/>
      <c r="AF91"/>
      <c r="AG91"/>
      <c r="AH91"/>
      <c r="AI91"/>
    </row>
    <row r="92" spans="1:35" s="51" customFormat="1" x14ac:dyDescent="0.4">
      <c r="A92" s="41" t="str">
        <f t="shared" si="17"/>
        <v>Fall 27</v>
      </c>
      <c r="B92" s="56">
        <f t="shared" ref="B92:V92" si="23">B51*B73</f>
        <v>0</v>
      </c>
      <c r="C92" s="56">
        <f t="shared" si="23"/>
        <v>0</v>
      </c>
      <c r="D92" s="56">
        <f t="shared" si="23"/>
        <v>0</v>
      </c>
      <c r="E92" s="56">
        <f t="shared" si="23"/>
        <v>0</v>
      </c>
      <c r="F92" s="56">
        <f t="shared" si="23"/>
        <v>0</v>
      </c>
      <c r="G92" s="56">
        <f t="shared" si="23"/>
        <v>0</v>
      </c>
      <c r="H92" s="56">
        <f t="shared" si="23"/>
        <v>0</v>
      </c>
      <c r="I92" s="56">
        <f t="shared" si="23"/>
        <v>0</v>
      </c>
      <c r="J92" s="56">
        <f t="shared" si="23"/>
        <v>0</v>
      </c>
      <c r="K92" s="56">
        <f t="shared" si="23"/>
        <v>0</v>
      </c>
      <c r="L92" s="56">
        <f t="shared" si="23"/>
        <v>0</v>
      </c>
      <c r="M92" s="56">
        <f t="shared" si="23"/>
        <v>0</v>
      </c>
      <c r="N92" s="56">
        <f t="shared" si="23"/>
        <v>0</v>
      </c>
      <c r="O92" s="56">
        <f t="shared" si="23"/>
        <v>0</v>
      </c>
      <c r="P92" s="56">
        <f t="shared" si="23"/>
        <v>0</v>
      </c>
      <c r="Q92" s="56">
        <f t="shared" si="23"/>
        <v>0</v>
      </c>
      <c r="R92" s="56">
        <f t="shared" si="23"/>
        <v>0</v>
      </c>
      <c r="S92" s="56">
        <f t="shared" si="23"/>
        <v>0</v>
      </c>
      <c r="T92" s="56">
        <f t="shared" si="23"/>
        <v>0</v>
      </c>
      <c r="U92" s="56">
        <f t="shared" si="23"/>
        <v>0</v>
      </c>
      <c r="V92" s="56">
        <f t="shared" si="23"/>
        <v>0</v>
      </c>
      <c r="W92" s="58">
        <f t="shared" si="16"/>
        <v>0</v>
      </c>
      <c r="X92"/>
      <c r="Y92"/>
      <c r="Z92"/>
      <c r="AA92"/>
      <c r="AB92"/>
      <c r="AC92"/>
      <c r="AD92"/>
      <c r="AE92"/>
      <c r="AF92"/>
      <c r="AG92"/>
      <c r="AH92"/>
      <c r="AI92"/>
    </row>
    <row r="93" spans="1:35" s="51" customFormat="1" x14ac:dyDescent="0.4">
      <c r="A93" s="41" t="str">
        <f t="shared" si="17"/>
        <v>Spring 28</v>
      </c>
      <c r="B93" s="56">
        <f t="shared" ref="B93:V93" si="24">B52*B74</f>
        <v>0</v>
      </c>
      <c r="C93" s="56">
        <f t="shared" si="24"/>
        <v>0</v>
      </c>
      <c r="D93" s="56">
        <f t="shared" si="24"/>
        <v>0</v>
      </c>
      <c r="E93" s="56">
        <f t="shared" si="24"/>
        <v>0</v>
      </c>
      <c r="F93" s="56">
        <f t="shared" si="24"/>
        <v>0</v>
      </c>
      <c r="G93" s="56">
        <f t="shared" si="24"/>
        <v>0</v>
      </c>
      <c r="H93" s="56">
        <f t="shared" si="24"/>
        <v>0</v>
      </c>
      <c r="I93" s="56">
        <f t="shared" si="24"/>
        <v>0</v>
      </c>
      <c r="J93" s="56">
        <f t="shared" si="24"/>
        <v>0</v>
      </c>
      <c r="K93" s="56">
        <f t="shared" si="24"/>
        <v>0</v>
      </c>
      <c r="L93" s="56">
        <f t="shared" si="24"/>
        <v>0</v>
      </c>
      <c r="M93" s="56">
        <f t="shared" si="24"/>
        <v>0</v>
      </c>
      <c r="N93" s="56">
        <f t="shared" si="24"/>
        <v>0</v>
      </c>
      <c r="O93" s="56">
        <f t="shared" si="24"/>
        <v>0</v>
      </c>
      <c r="P93" s="56">
        <f t="shared" si="24"/>
        <v>0</v>
      </c>
      <c r="Q93" s="56">
        <f t="shared" si="24"/>
        <v>0</v>
      </c>
      <c r="R93" s="56">
        <f t="shared" si="24"/>
        <v>0</v>
      </c>
      <c r="S93" s="56">
        <f t="shared" si="24"/>
        <v>0</v>
      </c>
      <c r="T93" s="56">
        <f t="shared" si="24"/>
        <v>0</v>
      </c>
      <c r="U93" s="56">
        <f t="shared" si="24"/>
        <v>0</v>
      </c>
      <c r="V93" s="56">
        <f t="shared" si="24"/>
        <v>0</v>
      </c>
      <c r="W93" s="58">
        <f t="shared" si="16"/>
        <v>0</v>
      </c>
      <c r="X93"/>
      <c r="Y93"/>
      <c r="Z93"/>
      <c r="AA93"/>
      <c r="AB93"/>
      <c r="AC93"/>
      <c r="AD93"/>
      <c r="AE93"/>
      <c r="AF93"/>
      <c r="AG93"/>
      <c r="AH93"/>
      <c r="AI93"/>
    </row>
    <row r="94" spans="1:35" s="51" customFormat="1" x14ac:dyDescent="0.4">
      <c r="A94" s="41" t="str">
        <f t="shared" si="17"/>
        <v>Fall 28</v>
      </c>
      <c r="B94" s="56">
        <f t="shared" ref="B94:V94" si="25">B53*B75</f>
        <v>0</v>
      </c>
      <c r="C94" s="56">
        <f t="shared" si="25"/>
        <v>0</v>
      </c>
      <c r="D94" s="56">
        <f t="shared" si="25"/>
        <v>0</v>
      </c>
      <c r="E94" s="56">
        <f t="shared" si="25"/>
        <v>0</v>
      </c>
      <c r="F94" s="56">
        <f t="shared" si="25"/>
        <v>0</v>
      </c>
      <c r="G94" s="56">
        <f t="shared" si="25"/>
        <v>0</v>
      </c>
      <c r="H94" s="56">
        <f t="shared" si="25"/>
        <v>0</v>
      </c>
      <c r="I94" s="56">
        <f t="shared" si="25"/>
        <v>0</v>
      </c>
      <c r="J94" s="56">
        <f t="shared" si="25"/>
        <v>0</v>
      </c>
      <c r="K94" s="56">
        <f t="shared" si="25"/>
        <v>0</v>
      </c>
      <c r="L94" s="56">
        <f t="shared" si="25"/>
        <v>0</v>
      </c>
      <c r="M94" s="56">
        <f t="shared" si="25"/>
        <v>0</v>
      </c>
      <c r="N94" s="56">
        <f t="shared" si="25"/>
        <v>0</v>
      </c>
      <c r="O94" s="56">
        <f t="shared" si="25"/>
        <v>0</v>
      </c>
      <c r="P94" s="56">
        <f t="shared" si="25"/>
        <v>0</v>
      </c>
      <c r="Q94" s="56">
        <f t="shared" si="25"/>
        <v>0</v>
      </c>
      <c r="R94" s="56">
        <f t="shared" si="25"/>
        <v>0</v>
      </c>
      <c r="S94" s="56">
        <f t="shared" si="25"/>
        <v>0</v>
      </c>
      <c r="T94" s="56">
        <f t="shared" si="25"/>
        <v>0</v>
      </c>
      <c r="U94" s="56">
        <f t="shared" si="25"/>
        <v>0</v>
      </c>
      <c r="V94" s="56">
        <f t="shared" si="25"/>
        <v>0</v>
      </c>
      <c r="W94" s="58">
        <f t="shared" si="16"/>
        <v>0</v>
      </c>
      <c r="X94"/>
      <c r="Y94"/>
      <c r="Z94"/>
      <c r="AA94"/>
      <c r="AB94"/>
      <c r="AC94"/>
      <c r="AD94"/>
      <c r="AE94"/>
      <c r="AF94"/>
      <c r="AG94"/>
      <c r="AH94"/>
      <c r="AI94"/>
    </row>
    <row r="95" spans="1:35" s="51" customFormat="1" x14ac:dyDescent="0.4">
      <c r="A95" s="41" t="str">
        <f t="shared" si="17"/>
        <v>Spring 29</v>
      </c>
      <c r="B95" s="56">
        <f t="shared" ref="B95:V95" si="26">B54*B76</f>
        <v>0</v>
      </c>
      <c r="C95" s="56">
        <f t="shared" si="26"/>
        <v>0</v>
      </c>
      <c r="D95" s="56">
        <f t="shared" si="26"/>
        <v>0</v>
      </c>
      <c r="E95" s="56">
        <f t="shared" si="26"/>
        <v>0</v>
      </c>
      <c r="F95" s="56">
        <f t="shared" si="26"/>
        <v>0</v>
      </c>
      <c r="G95" s="56">
        <f t="shared" si="26"/>
        <v>0</v>
      </c>
      <c r="H95" s="56">
        <f t="shared" si="26"/>
        <v>0</v>
      </c>
      <c r="I95" s="56">
        <f t="shared" si="26"/>
        <v>0</v>
      </c>
      <c r="J95" s="56">
        <f t="shared" si="26"/>
        <v>0</v>
      </c>
      <c r="K95" s="56">
        <f t="shared" si="26"/>
        <v>0</v>
      </c>
      <c r="L95" s="56">
        <f t="shared" si="26"/>
        <v>0</v>
      </c>
      <c r="M95" s="56">
        <f t="shared" si="26"/>
        <v>0</v>
      </c>
      <c r="N95" s="56">
        <f t="shared" si="26"/>
        <v>0</v>
      </c>
      <c r="O95" s="56">
        <f t="shared" si="26"/>
        <v>0</v>
      </c>
      <c r="P95" s="56">
        <f t="shared" si="26"/>
        <v>0</v>
      </c>
      <c r="Q95" s="56">
        <f t="shared" si="26"/>
        <v>0</v>
      </c>
      <c r="R95" s="56">
        <f t="shared" si="26"/>
        <v>0</v>
      </c>
      <c r="S95" s="56">
        <f t="shared" si="26"/>
        <v>0</v>
      </c>
      <c r="T95" s="56">
        <f t="shared" si="26"/>
        <v>0</v>
      </c>
      <c r="U95" s="56">
        <f t="shared" si="26"/>
        <v>0</v>
      </c>
      <c r="V95" s="56">
        <f t="shared" si="26"/>
        <v>0</v>
      </c>
      <c r="W95" s="58">
        <f t="shared" si="16"/>
        <v>0</v>
      </c>
      <c r="X95"/>
      <c r="Y95"/>
      <c r="Z95"/>
      <c r="AA95"/>
      <c r="AB95"/>
      <c r="AC95"/>
      <c r="AD95"/>
      <c r="AE95"/>
      <c r="AF95"/>
      <c r="AG95"/>
      <c r="AH95"/>
      <c r="AI95"/>
    </row>
    <row r="96" spans="1:35" s="51" customFormat="1" x14ac:dyDescent="0.4">
      <c r="A96" s="41" t="str">
        <f t="shared" si="17"/>
        <v>Fall 29</v>
      </c>
      <c r="B96" s="56">
        <f t="shared" ref="B96:V96" si="27">B55*B77</f>
        <v>0</v>
      </c>
      <c r="C96" s="56">
        <f t="shared" si="27"/>
        <v>0</v>
      </c>
      <c r="D96" s="56">
        <f t="shared" si="27"/>
        <v>0</v>
      </c>
      <c r="E96" s="56">
        <f t="shared" si="27"/>
        <v>0</v>
      </c>
      <c r="F96" s="56">
        <f t="shared" si="27"/>
        <v>0</v>
      </c>
      <c r="G96" s="56">
        <f t="shared" si="27"/>
        <v>0</v>
      </c>
      <c r="H96" s="56">
        <f t="shared" si="27"/>
        <v>0</v>
      </c>
      <c r="I96" s="56">
        <f t="shared" si="27"/>
        <v>0</v>
      </c>
      <c r="J96" s="56">
        <f t="shared" si="27"/>
        <v>0</v>
      </c>
      <c r="K96" s="56">
        <f t="shared" si="27"/>
        <v>0</v>
      </c>
      <c r="L96" s="56">
        <f t="shared" si="27"/>
        <v>0</v>
      </c>
      <c r="M96" s="56">
        <f t="shared" si="27"/>
        <v>0</v>
      </c>
      <c r="N96" s="56">
        <f t="shared" si="27"/>
        <v>0</v>
      </c>
      <c r="O96" s="56">
        <f t="shared" si="27"/>
        <v>0</v>
      </c>
      <c r="P96" s="56">
        <f t="shared" si="27"/>
        <v>0</v>
      </c>
      <c r="Q96" s="56">
        <f t="shared" si="27"/>
        <v>0</v>
      </c>
      <c r="R96" s="56">
        <f t="shared" si="27"/>
        <v>0</v>
      </c>
      <c r="S96" s="56">
        <f t="shared" si="27"/>
        <v>0</v>
      </c>
      <c r="T96" s="56">
        <f t="shared" si="27"/>
        <v>0</v>
      </c>
      <c r="U96" s="56">
        <f t="shared" si="27"/>
        <v>0</v>
      </c>
      <c r="V96" s="56">
        <f t="shared" si="27"/>
        <v>0</v>
      </c>
      <c r="W96" s="58">
        <f t="shared" si="16"/>
        <v>0</v>
      </c>
      <c r="X96"/>
      <c r="Y96"/>
      <c r="Z96"/>
      <c r="AA96"/>
      <c r="AB96"/>
      <c r="AC96"/>
      <c r="AD96"/>
      <c r="AE96"/>
      <c r="AF96"/>
      <c r="AG96"/>
      <c r="AH96"/>
      <c r="AI96"/>
    </row>
    <row r="97" spans="1:35" s="51" customFormat="1" x14ac:dyDescent="0.4">
      <c r="A97" s="41" t="str">
        <f t="shared" si="17"/>
        <v>Spring 30</v>
      </c>
      <c r="B97" s="56">
        <f t="shared" ref="B97:V97" si="28">B56*B78</f>
        <v>0</v>
      </c>
      <c r="C97" s="56">
        <f t="shared" si="28"/>
        <v>0</v>
      </c>
      <c r="D97" s="56">
        <f t="shared" si="28"/>
        <v>0</v>
      </c>
      <c r="E97" s="56">
        <f t="shared" si="28"/>
        <v>0</v>
      </c>
      <c r="F97" s="56">
        <f t="shared" si="28"/>
        <v>0</v>
      </c>
      <c r="G97" s="56">
        <f t="shared" si="28"/>
        <v>0</v>
      </c>
      <c r="H97" s="56">
        <f t="shared" si="28"/>
        <v>0</v>
      </c>
      <c r="I97" s="56">
        <f t="shared" si="28"/>
        <v>0</v>
      </c>
      <c r="J97" s="56">
        <f t="shared" si="28"/>
        <v>0</v>
      </c>
      <c r="K97" s="56">
        <f t="shared" si="28"/>
        <v>0</v>
      </c>
      <c r="L97" s="56">
        <f t="shared" si="28"/>
        <v>0</v>
      </c>
      <c r="M97" s="56">
        <f t="shared" si="28"/>
        <v>0</v>
      </c>
      <c r="N97" s="56">
        <f t="shared" si="28"/>
        <v>0</v>
      </c>
      <c r="O97" s="56">
        <f t="shared" si="28"/>
        <v>0</v>
      </c>
      <c r="P97" s="56">
        <f t="shared" si="28"/>
        <v>0</v>
      </c>
      <c r="Q97" s="56">
        <f t="shared" si="28"/>
        <v>0</v>
      </c>
      <c r="R97" s="56">
        <f t="shared" si="28"/>
        <v>0</v>
      </c>
      <c r="S97" s="56">
        <f t="shared" si="28"/>
        <v>0</v>
      </c>
      <c r="T97" s="56">
        <f t="shared" si="28"/>
        <v>0</v>
      </c>
      <c r="U97" s="56">
        <f t="shared" si="28"/>
        <v>0</v>
      </c>
      <c r="V97" s="56">
        <f t="shared" si="28"/>
        <v>0</v>
      </c>
      <c r="W97" s="58">
        <f t="shared" si="16"/>
        <v>0</v>
      </c>
      <c r="X97"/>
      <c r="Y97"/>
      <c r="Z97"/>
      <c r="AA97"/>
      <c r="AB97"/>
      <c r="AC97"/>
      <c r="AD97"/>
      <c r="AE97"/>
      <c r="AF97"/>
      <c r="AG97"/>
      <c r="AH97"/>
      <c r="AI97"/>
    </row>
    <row r="98" spans="1:35" s="51" customFormat="1" x14ac:dyDescent="0.4">
      <c r="A98" s="41" t="str">
        <f t="shared" si="17"/>
        <v>Fall 30</v>
      </c>
      <c r="B98" s="56">
        <f t="shared" ref="B98:V98" si="29">B57*B79</f>
        <v>0</v>
      </c>
      <c r="C98" s="56">
        <f t="shared" si="29"/>
        <v>0</v>
      </c>
      <c r="D98" s="56">
        <f t="shared" si="29"/>
        <v>0</v>
      </c>
      <c r="E98" s="56">
        <f t="shared" si="29"/>
        <v>0</v>
      </c>
      <c r="F98" s="56">
        <f t="shared" si="29"/>
        <v>0</v>
      </c>
      <c r="G98" s="56">
        <f t="shared" si="29"/>
        <v>0</v>
      </c>
      <c r="H98" s="56">
        <f t="shared" si="29"/>
        <v>0</v>
      </c>
      <c r="I98" s="56">
        <f t="shared" si="29"/>
        <v>0</v>
      </c>
      <c r="J98" s="56">
        <f t="shared" si="29"/>
        <v>0</v>
      </c>
      <c r="K98" s="56">
        <f t="shared" si="29"/>
        <v>0</v>
      </c>
      <c r="L98" s="56">
        <f t="shared" si="29"/>
        <v>0</v>
      </c>
      <c r="M98" s="56">
        <f t="shared" si="29"/>
        <v>0</v>
      </c>
      <c r="N98" s="56">
        <f t="shared" si="29"/>
        <v>0</v>
      </c>
      <c r="O98" s="56">
        <f t="shared" si="29"/>
        <v>0</v>
      </c>
      <c r="P98" s="56">
        <f t="shared" si="29"/>
        <v>0</v>
      </c>
      <c r="Q98" s="56">
        <f t="shared" si="29"/>
        <v>0</v>
      </c>
      <c r="R98" s="56">
        <f t="shared" si="29"/>
        <v>0</v>
      </c>
      <c r="S98" s="56">
        <f t="shared" si="29"/>
        <v>0</v>
      </c>
      <c r="T98" s="56">
        <f t="shared" si="29"/>
        <v>0</v>
      </c>
      <c r="U98" s="56">
        <f t="shared" si="29"/>
        <v>0</v>
      </c>
      <c r="V98" s="56">
        <f t="shared" si="29"/>
        <v>0</v>
      </c>
      <c r="W98" s="58">
        <f t="shared" si="16"/>
        <v>0</v>
      </c>
      <c r="X98"/>
      <c r="Y98"/>
      <c r="Z98"/>
      <c r="AA98"/>
      <c r="AB98"/>
      <c r="AC98"/>
      <c r="AD98"/>
      <c r="AE98"/>
      <c r="AF98"/>
      <c r="AG98"/>
      <c r="AH98"/>
      <c r="AI98"/>
    </row>
    <row r="99" spans="1:35" s="51" customFormat="1" x14ac:dyDescent="0.4">
      <c r="A99" s="41"/>
      <c r="B99" s="56">
        <f t="shared" ref="B99:V99" si="30">B58*B80</f>
        <v>0</v>
      </c>
      <c r="C99" s="56">
        <f t="shared" si="30"/>
        <v>0</v>
      </c>
      <c r="D99" s="56">
        <f t="shared" si="30"/>
        <v>0</v>
      </c>
      <c r="E99" s="56">
        <f t="shared" si="30"/>
        <v>0</v>
      </c>
      <c r="F99" s="56">
        <f t="shared" si="30"/>
        <v>0</v>
      </c>
      <c r="G99" s="56">
        <f t="shared" si="30"/>
        <v>0</v>
      </c>
      <c r="H99" s="56">
        <f t="shared" si="30"/>
        <v>0</v>
      </c>
      <c r="I99" s="56">
        <f t="shared" si="30"/>
        <v>0</v>
      </c>
      <c r="J99" s="56">
        <f t="shared" si="30"/>
        <v>0</v>
      </c>
      <c r="K99" s="56">
        <f t="shared" si="30"/>
        <v>0</v>
      </c>
      <c r="L99" s="56">
        <f t="shared" si="30"/>
        <v>0</v>
      </c>
      <c r="M99" s="56">
        <f t="shared" si="30"/>
        <v>0</v>
      </c>
      <c r="N99" s="56">
        <f t="shared" si="30"/>
        <v>0</v>
      </c>
      <c r="O99" s="56">
        <f t="shared" si="30"/>
        <v>0</v>
      </c>
      <c r="P99" s="56">
        <f t="shared" si="30"/>
        <v>0</v>
      </c>
      <c r="Q99" s="56">
        <f t="shared" si="30"/>
        <v>0</v>
      </c>
      <c r="R99" s="56">
        <f t="shared" si="30"/>
        <v>0</v>
      </c>
      <c r="S99" s="56">
        <f t="shared" si="30"/>
        <v>0</v>
      </c>
      <c r="T99" s="56">
        <f t="shared" si="30"/>
        <v>0</v>
      </c>
      <c r="U99" s="56">
        <f t="shared" si="30"/>
        <v>0</v>
      </c>
      <c r="V99" s="56">
        <f t="shared" si="30"/>
        <v>0</v>
      </c>
      <c r="W99" s="58">
        <f t="shared" si="16"/>
        <v>0</v>
      </c>
      <c r="X99"/>
      <c r="Y99"/>
      <c r="Z99"/>
      <c r="AA99"/>
      <c r="AB99"/>
      <c r="AC99"/>
      <c r="AD99"/>
      <c r="AE99"/>
      <c r="AF99"/>
      <c r="AG99"/>
      <c r="AH99"/>
      <c r="AI99"/>
    </row>
    <row r="100" spans="1:35" s="51" customFormat="1" x14ac:dyDescent="0.4">
      <c r="A100" s="41"/>
      <c r="B100" s="56">
        <f t="shared" ref="B100:V100" si="31">B59*B81</f>
        <v>0</v>
      </c>
      <c r="C100" s="56">
        <f t="shared" si="31"/>
        <v>0</v>
      </c>
      <c r="D100" s="56">
        <f t="shared" si="31"/>
        <v>0</v>
      </c>
      <c r="E100" s="56">
        <f t="shared" si="31"/>
        <v>0</v>
      </c>
      <c r="F100" s="56">
        <f t="shared" si="31"/>
        <v>0</v>
      </c>
      <c r="G100" s="56">
        <f t="shared" si="31"/>
        <v>0</v>
      </c>
      <c r="H100" s="56">
        <f t="shared" si="31"/>
        <v>0</v>
      </c>
      <c r="I100" s="56">
        <f t="shared" si="31"/>
        <v>0</v>
      </c>
      <c r="J100" s="56">
        <f t="shared" si="31"/>
        <v>0</v>
      </c>
      <c r="K100" s="56">
        <f t="shared" si="31"/>
        <v>0</v>
      </c>
      <c r="L100" s="56">
        <f t="shared" si="31"/>
        <v>0</v>
      </c>
      <c r="M100" s="56">
        <f t="shared" si="31"/>
        <v>0</v>
      </c>
      <c r="N100" s="56">
        <f t="shared" si="31"/>
        <v>0</v>
      </c>
      <c r="O100" s="56">
        <f t="shared" si="31"/>
        <v>0</v>
      </c>
      <c r="P100" s="56">
        <f t="shared" si="31"/>
        <v>0</v>
      </c>
      <c r="Q100" s="56">
        <f t="shared" si="31"/>
        <v>0</v>
      </c>
      <c r="R100" s="56">
        <f t="shared" si="31"/>
        <v>0</v>
      </c>
      <c r="S100" s="56">
        <f t="shared" si="31"/>
        <v>0</v>
      </c>
      <c r="T100" s="56">
        <f t="shared" si="31"/>
        <v>0</v>
      </c>
      <c r="U100" s="56">
        <f t="shared" si="31"/>
        <v>0</v>
      </c>
      <c r="V100" s="56">
        <f t="shared" si="31"/>
        <v>0</v>
      </c>
      <c r="W100" s="58">
        <f t="shared" si="16"/>
        <v>0</v>
      </c>
      <c r="X100"/>
      <c r="Y100"/>
      <c r="Z100"/>
      <c r="AA100"/>
      <c r="AB100"/>
      <c r="AC100"/>
      <c r="AD100"/>
      <c r="AE100"/>
      <c r="AF100"/>
      <c r="AG100"/>
      <c r="AH100"/>
      <c r="AI100"/>
    </row>
    <row r="101" spans="1:35" s="51" customFormat="1" x14ac:dyDescent="0.4">
      <c r="A101" s="40"/>
      <c r="B101" s="56">
        <f t="shared" ref="B101:V101" si="32">B60*B82</f>
        <v>0</v>
      </c>
      <c r="C101" s="56">
        <f t="shared" si="32"/>
        <v>0</v>
      </c>
      <c r="D101" s="56">
        <f t="shared" si="32"/>
        <v>0</v>
      </c>
      <c r="E101" s="56">
        <f t="shared" si="32"/>
        <v>0</v>
      </c>
      <c r="F101" s="56">
        <f t="shared" si="32"/>
        <v>0</v>
      </c>
      <c r="G101" s="56">
        <f t="shared" si="32"/>
        <v>0</v>
      </c>
      <c r="H101" s="56">
        <f t="shared" si="32"/>
        <v>0</v>
      </c>
      <c r="I101" s="56">
        <f t="shared" si="32"/>
        <v>0</v>
      </c>
      <c r="J101" s="56">
        <f t="shared" si="32"/>
        <v>0</v>
      </c>
      <c r="K101" s="56">
        <f t="shared" si="32"/>
        <v>0</v>
      </c>
      <c r="L101" s="56">
        <f t="shared" si="32"/>
        <v>0</v>
      </c>
      <c r="M101" s="56">
        <f t="shared" si="32"/>
        <v>0</v>
      </c>
      <c r="N101" s="56">
        <f t="shared" si="32"/>
        <v>0</v>
      </c>
      <c r="O101" s="56">
        <f t="shared" si="32"/>
        <v>0</v>
      </c>
      <c r="P101" s="56">
        <f t="shared" si="32"/>
        <v>0</v>
      </c>
      <c r="Q101" s="56">
        <f t="shared" si="32"/>
        <v>0</v>
      </c>
      <c r="R101" s="56">
        <f t="shared" si="32"/>
        <v>0</v>
      </c>
      <c r="S101" s="56">
        <f t="shared" si="32"/>
        <v>0</v>
      </c>
      <c r="T101" s="56">
        <f t="shared" si="32"/>
        <v>0</v>
      </c>
      <c r="U101" s="56">
        <f t="shared" si="32"/>
        <v>0</v>
      </c>
      <c r="V101" s="56">
        <f t="shared" si="32"/>
        <v>0</v>
      </c>
      <c r="W101" s="58">
        <f t="shared" ref="W101" si="33">SUM(B101:V101)</f>
        <v>0</v>
      </c>
      <c r="X101"/>
      <c r="Y101"/>
      <c r="Z101"/>
      <c r="AA101"/>
      <c r="AB101"/>
      <c r="AC101"/>
      <c r="AD101"/>
      <c r="AE101"/>
      <c r="AF101"/>
      <c r="AG101"/>
      <c r="AH101"/>
      <c r="AI101"/>
    </row>
    <row r="102" spans="1:35" s="61" customFormat="1" ht="16.5" x14ac:dyDescent="0.85">
      <c r="A102" s="59" t="s">
        <v>24</v>
      </c>
      <c r="B102" s="60">
        <f>SUM(B86:B101)</f>
        <v>0</v>
      </c>
      <c r="C102" s="60">
        <f t="shared" ref="C102:V102" si="34">SUM(C86:C101)</f>
        <v>0</v>
      </c>
      <c r="D102" s="60">
        <f t="shared" si="34"/>
        <v>0</v>
      </c>
      <c r="E102" s="60">
        <f t="shared" si="34"/>
        <v>0</v>
      </c>
      <c r="F102" s="60">
        <f t="shared" si="34"/>
        <v>0</v>
      </c>
      <c r="G102" s="60">
        <f t="shared" si="34"/>
        <v>0</v>
      </c>
      <c r="H102" s="60">
        <f t="shared" si="34"/>
        <v>0</v>
      </c>
      <c r="I102" s="60">
        <f t="shared" si="34"/>
        <v>0</v>
      </c>
      <c r="J102" s="60">
        <f t="shared" si="34"/>
        <v>0</v>
      </c>
      <c r="K102" s="60">
        <f t="shared" si="34"/>
        <v>0</v>
      </c>
      <c r="L102" s="60">
        <f t="shared" si="34"/>
        <v>0</v>
      </c>
      <c r="M102" s="60">
        <f t="shared" si="34"/>
        <v>0</v>
      </c>
      <c r="N102" s="60">
        <f t="shared" si="34"/>
        <v>0</v>
      </c>
      <c r="O102" s="60">
        <f t="shared" si="34"/>
        <v>0</v>
      </c>
      <c r="P102" s="60">
        <f t="shared" si="34"/>
        <v>0</v>
      </c>
      <c r="Q102" s="60">
        <f t="shared" si="34"/>
        <v>0</v>
      </c>
      <c r="R102" s="60">
        <f t="shared" si="34"/>
        <v>0</v>
      </c>
      <c r="S102" s="60">
        <f t="shared" si="34"/>
        <v>0</v>
      </c>
      <c r="T102" s="60">
        <f t="shared" si="34"/>
        <v>0</v>
      </c>
      <c r="U102" s="60">
        <f t="shared" si="34"/>
        <v>0</v>
      </c>
      <c r="V102" s="60">
        <f t="shared" si="34"/>
        <v>0</v>
      </c>
      <c r="W102" s="60">
        <f t="shared" ref="W102" si="35">SUM(W85:W101)</f>
        <v>0</v>
      </c>
      <c r="X102"/>
      <c r="Y102"/>
      <c r="Z102"/>
      <c r="AA102"/>
      <c r="AB102"/>
      <c r="AC102"/>
      <c r="AD102"/>
      <c r="AE102"/>
      <c r="AF102"/>
      <c r="AG102"/>
      <c r="AH102"/>
      <c r="AI102"/>
    </row>
    <row r="103" spans="1:35" s="61" customFormat="1" ht="16.5" x14ac:dyDescent="0.85">
      <c r="A103" s="59"/>
      <c r="B103" s="113"/>
      <c r="C103" s="114"/>
      <c r="D103" s="115"/>
      <c r="E103" s="113"/>
      <c r="F103" s="114"/>
      <c r="G103" s="115"/>
      <c r="H103" s="113"/>
      <c r="I103" s="114"/>
      <c r="J103" s="115"/>
      <c r="K103" s="113"/>
      <c r="L103" s="114"/>
      <c r="M103" s="115"/>
      <c r="N103" s="113"/>
      <c r="O103" s="114"/>
      <c r="P103" s="115"/>
      <c r="Q103" s="113"/>
      <c r="R103" s="114"/>
      <c r="S103" s="115"/>
      <c r="T103" s="113"/>
      <c r="U103" s="114"/>
      <c r="V103" s="115"/>
      <c r="W103" s="58"/>
      <c r="X103"/>
      <c r="Y103"/>
      <c r="Z103"/>
      <c r="AA103"/>
      <c r="AB103"/>
      <c r="AC103"/>
      <c r="AD103"/>
      <c r="AE103"/>
      <c r="AF103"/>
      <c r="AG103"/>
      <c r="AH103"/>
      <c r="AI103"/>
    </row>
    <row r="104" spans="1:35" s="51" customFormat="1" x14ac:dyDescent="0.4">
      <c r="A104" s="40"/>
      <c r="B104" s="150" t="s">
        <v>75</v>
      </c>
      <c r="C104" s="151"/>
      <c r="D104" s="152"/>
      <c r="E104" s="150" t="s">
        <v>97</v>
      </c>
      <c r="F104" s="151"/>
      <c r="G104" s="152"/>
      <c r="H104" s="150" t="s">
        <v>98</v>
      </c>
      <c r="I104" s="151"/>
      <c r="J104" s="152"/>
      <c r="K104" s="150" t="s">
        <v>128</v>
      </c>
      <c r="L104" s="151"/>
      <c r="M104" s="152"/>
      <c r="N104" s="150" t="s">
        <v>150</v>
      </c>
      <c r="O104" s="151"/>
      <c r="P104" s="152"/>
      <c r="Q104" s="150" t="s">
        <v>151</v>
      </c>
      <c r="R104" s="151"/>
      <c r="S104" s="152"/>
      <c r="T104" s="150" t="s">
        <v>152</v>
      </c>
      <c r="U104" s="151"/>
      <c r="V104" s="152"/>
      <c r="W104" s="121" t="s">
        <v>67</v>
      </c>
      <c r="X104"/>
      <c r="Y104"/>
      <c r="Z104"/>
      <c r="AA104"/>
      <c r="AB104"/>
      <c r="AC104"/>
      <c r="AD104"/>
      <c r="AE104"/>
      <c r="AF104"/>
      <c r="AG104"/>
      <c r="AH104"/>
      <c r="AI104"/>
    </row>
    <row r="105" spans="1:35" s="51" customFormat="1" x14ac:dyDescent="0.4">
      <c r="A105" s="53" t="s">
        <v>169</v>
      </c>
      <c r="B105" s="49" t="str">
        <f>B4</f>
        <v>FA24</v>
      </c>
      <c r="C105" s="49" t="str">
        <f t="shared" ref="C105:V105" si="36">C4</f>
        <v>SP25</v>
      </c>
      <c r="D105" s="49" t="str">
        <f t="shared" si="36"/>
        <v>SU25</v>
      </c>
      <c r="E105" s="49" t="str">
        <f t="shared" si="36"/>
        <v>FA25</v>
      </c>
      <c r="F105" s="49" t="str">
        <f t="shared" si="36"/>
        <v>SP26</v>
      </c>
      <c r="G105" s="49" t="str">
        <f t="shared" si="36"/>
        <v>SU26</v>
      </c>
      <c r="H105" s="49" t="str">
        <f t="shared" si="36"/>
        <v>FA26</v>
      </c>
      <c r="I105" s="49" t="str">
        <f t="shared" si="36"/>
        <v>SP27</v>
      </c>
      <c r="J105" s="49" t="str">
        <f t="shared" si="36"/>
        <v>SU27</v>
      </c>
      <c r="K105" s="49" t="str">
        <f t="shared" si="36"/>
        <v>FA27</v>
      </c>
      <c r="L105" s="49" t="str">
        <f t="shared" si="36"/>
        <v>SP28</v>
      </c>
      <c r="M105" s="49" t="str">
        <f t="shared" si="36"/>
        <v>SU28</v>
      </c>
      <c r="N105" s="49" t="str">
        <f t="shared" si="36"/>
        <v>FA28</v>
      </c>
      <c r="O105" s="49" t="str">
        <f t="shared" si="36"/>
        <v>SP29</v>
      </c>
      <c r="P105" s="49" t="str">
        <f t="shared" si="36"/>
        <v>SU29</v>
      </c>
      <c r="Q105" s="49" t="str">
        <f t="shared" si="36"/>
        <v>FA29</v>
      </c>
      <c r="R105" s="49" t="str">
        <f t="shared" si="36"/>
        <v>SP30</v>
      </c>
      <c r="S105" s="49" t="str">
        <f t="shared" si="36"/>
        <v>SU30</v>
      </c>
      <c r="T105" s="49" t="str">
        <f t="shared" si="36"/>
        <v>FA30</v>
      </c>
      <c r="U105" s="49" t="str">
        <f t="shared" si="36"/>
        <v>SP31</v>
      </c>
      <c r="V105" s="49" t="str">
        <f t="shared" si="36"/>
        <v>SU31</v>
      </c>
      <c r="W105" s="121"/>
      <c r="X105"/>
      <c r="Y105"/>
      <c r="Z105"/>
      <c r="AA105"/>
      <c r="AB105"/>
      <c r="AC105"/>
      <c r="AD105"/>
      <c r="AE105"/>
      <c r="AF105"/>
      <c r="AG105"/>
      <c r="AH105"/>
      <c r="AI105"/>
    </row>
    <row r="106" spans="1:35" s="51" customFormat="1" x14ac:dyDescent="0.4">
      <c r="A106" s="41" t="str">
        <f>A5</f>
        <v>Fall 24</v>
      </c>
      <c r="B106" s="56">
        <f>'General Assumptions'!$B$16</f>
        <v>123.60000000000001</v>
      </c>
      <c r="C106" s="56">
        <f>'General Assumptions'!$B$16</f>
        <v>123.60000000000001</v>
      </c>
      <c r="D106" s="56">
        <f>'General Assumptions'!$B$16</f>
        <v>123.60000000000001</v>
      </c>
      <c r="E106" s="56">
        <f>ROUND(B106*(1+'General Assumptions'!$D$16),0)</f>
        <v>127</v>
      </c>
      <c r="F106" s="56">
        <f>ROUND(C106*(1+'General Assumptions'!$D$16),0)</f>
        <v>127</v>
      </c>
      <c r="G106" s="56">
        <f>ROUND(D106*(1+'General Assumptions'!$D$16),0)</f>
        <v>127</v>
      </c>
      <c r="H106" s="56">
        <f>ROUND(E106*(1+'General Assumptions'!$D$16),0)</f>
        <v>131</v>
      </c>
      <c r="I106" s="56">
        <f>ROUND(F106*(1+'General Assumptions'!$D$16),0)</f>
        <v>131</v>
      </c>
      <c r="J106" s="56">
        <f>ROUND(G106*(1+'General Assumptions'!$D$16),0)</f>
        <v>131</v>
      </c>
      <c r="K106" s="56">
        <f>ROUND(H106*(1+'General Assumptions'!$D$16),0)</f>
        <v>135</v>
      </c>
      <c r="L106" s="56">
        <f>ROUND(I106*(1+'General Assumptions'!$D$16),0)</f>
        <v>135</v>
      </c>
      <c r="M106" s="56">
        <f>ROUND(J106*(1+'General Assumptions'!$D$16),0)</f>
        <v>135</v>
      </c>
      <c r="N106" s="56">
        <f>ROUND(K106*(1+'General Assumptions'!$D$16),0)</f>
        <v>139</v>
      </c>
      <c r="O106" s="56">
        <f>ROUND(L106*(1+'General Assumptions'!$D$16),0)</f>
        <v>139</v>
      </c>
      <c r="P106" s="56">
        <f>ROUND(M106*(1+'General Assumptions'!$D$16),0)</f>
        <v>139</v>
      </c>
      <c r="Q106" s="56">
        <f>ROUND(N106*(1+'General Assumptions'!$D$16),0)</f>
        <v>143</v>
      </c>
      <c r="R106" s="56">
        <f>ROUND(O106*(1+'General Assumptions'!$D$16),0)</f>
        <v>143</v>
      </c>
      <c r="S106" s="56">
        <f>ROUND(P106*(1+'General Assumptions'!$D$16),0)</f>
        <v>143</v>
      </c>
      <c r="T106" s="56">
        <f>ROUND(Q106*(1+'General Assumptions'!$D$16),0)</f>
        <v>147</v>
      </c>
      <c r="U106" s="56">
        <f>ROUND(R106*(1+'General Assumptions'!$D$16),0)</f>
        <v>147</v>
      </c>
      <c r="V106" s="56">
        <f>ROUND(S106*(1+'General Assumptions'!$D$16),0)</f>
        <v>147</v>
      </c>
      <c r="W106" s="121"/>
      <c r="X106"/>
      <c r="Y106" s="65"/>
      <c r="Z106" s="65"/>
      <c r="AA106"/>
      <c r="AB106"/>
      <c r="AC106"/>
      <c r="AD106"/>
      <c r="AE106"/>
      <c r="AF106"/>
      <c r="AG106"/>
      <c r="AH106"/>
      <c r="AI106"/>
    </row>
    <row r="107" spans="1:35" s="51" customFormat="1" x14ac:dyDescent="0.4">
      <c r="A107" s="41" t="str">
        <f t="shared" ref="A107:A118" si="37">A6</f>
        <v>Spring 25</v>
      </c>
      <c r="B107" s="56">
        <f>'General Assumptions'!$B$16</f>
        <v>123.60000000000001</v>
      </c>
      <c r="C107" s="56">
        <f>'General Assumptions'!$B$16</f>
        <v>123.60000000000001</v>
      </c>
      <c r="D107" s="56">
        <f>'General Assumptions'!$B$16</f>
        <v>123.60000000000001</v>
      </c>
      <c r="E107" s="56">
        <f>ROUND(B107*(1+'General Assumptions'!$D$16),0)</f>
        <v>127</v>
      </c>
      <c r="F107" s="56">
        <f>ROUND(C107*(1+'General Assumptions'!$D$16),0)</f>
        <v>127</v>
      </c>
      <c r="G107" s="56">
        <f>ROUND(D107*(1+'General Assumptions'!$D$16),0)</f>
        <v>127</v>
      </c>
      <c r="H107" s="56">
        <f>ROUND(E107*(1+'General Assumptions'!$D$16),0)</f>
        <v>131</v>
      </c>
      <c r="I107" s="56">
        <f>ROUND(F107*(1+'General Assumptions'!$D$16),0)</f>
        <v>131</v>
      </c>
      <c r="J107" s="56">
        <f>ROUND(G107*(1+'General Assumptions'!$D$16),0)</f>
        <v>131</v>
      </c>
      <c r="K107" s="56">
        <f>ROUND(H107*(1+'General Assumptions'!$D$16),0)</f>
        <v>135</v>
      </c>
      <c r="L107" s="56">
        <f>ROUND(I107*(1+'General Assumptions'!$D$16),0)</f>
        <v>135</v>
      </c>
      <c r="M107" s="56">
        <f>ROUND(J107*(1+'General Assumptions'!$D$16),0)</f>
        <v>135</v>
      </c>
      <c r="N107" s="56">
        <f>ROUND(K107*(1+'General Assumptions'!$D$16),0)</f>
        <v>139</v>
      </c>
      <c r="O107" s="56">
        <f>ROUND(L107*(1+'General Assumptions'!$D$16),0)</f>
        <v>139</v>
      </c>
      <c r="P107" s="56">
        <f>ROUND(M107*(1+'General Assumptions'!$D$16),0)</f>
        <v>139</v>
      </c>
      <c r="Q107" s="56">
        <f>ROUND(N107*(1+'General Assumptions'!$D$16),0)</f>
        <v>143</v>
      </c>
      <c r="R107" s="56">
        <f>ROUND(O107*(1+'General Assumptions'!$D$16),0)</f>
        <v>143</v>
      </c>
      <c r="S107" s="56">
        <f>ROUND(P107*(1+'General Assumptions'!$D$16),0)</f>
        <v>143</v>
      </c>
      <c r="T107" s="56">
        <f>ROUND(Q107*(1+'General Assumptions'!$D$16),0)</f>
        <v>147</v>
      </c>
      <c r="U107" s="56">
        <f>ROUND(R107*(1+'General Assumptions'!$D$16),0)</f>
        <v>147</v>
      </c>
      <c r="V107" s="56">
        <f>ROUND(S107*(1+'General Assumptions'!$D$16),0)</f>
        <v>147</v>
      </c>
      <c r="W107" s="121"/>
      <c r="X107"/>
      <c r="Y107"/>
      <c r="Z107"/>
      <c r="AA107"/>
      <c r="AB107"/>
      <c r="AC107"/>
      <c r="AD107"/>
      <c r="AE107"/>
      <c r="AF107"/>
      <c r="AG107"/>
      <c r="AH107"/>
      <c r="AI107"/>
    </row>
    <row r="108" spans="1:35" s="51" customFormat="1" x14ac:dyDescent="0.4">
      <c r="A108" s="41" t="str">
        <f t="shared" si="37"/>
        <v>Fall 25</v>
      </c>
      <c r="B108" s="56">
        <f>'General Assumptions'!$B$16</f>
        <v>123.60000000000001</v>
      </c>
      <c r="C108" s="56">
        <f>'General Assumptions'!$B$16</f>
        <v>123.60000000000001</v>
      </c>
      <c r="D108" s="56">
        <f>'General Assumptions'!$B$16</f>
        <v>123.60000000000001</v>
      </c>
      <c r="E108" s="56">
        <f>ROUND(B108*(1+'General Assumptions'!$D$16),0)</f>
        <v>127</v>
      </c>
      <c r="F108" s="56">
        <f>ROUND(C108*(1+'General Assumptions'!$D$16),0)</f>
        <v>127</v>
      </c>
      <c r="G108" s="56">
        <f>ROUND(D108*(1+'General Assumptions'!$D$16),0)</f>
        <v>127</v>
      </c>
      <c r="H108" s="56">
        <f>ROUND(E108*(1+'General Assumptions'!$D$16),0)</f>
        <v>131</v>
      </c>
      <c r="I108" s="56">
        <f>ROUND(F108*(1+'General Assumptions'!$D$16),0)</f>
        <v>131</v>
      </c>
      <c r="J108" s="56">
        <f>ROUND(G108*(1+'General Assumptions'!$D$16),0)</f>
        <v>131</v>
      </c>
      <c r="K108" s="56">
        <f>ROUND(H108*(1+'General Assumptions'!$D$16),0)</f>
        <v>135</v>
      </c>
      <c r="L108" s="56">
        <f>ROUND(I108*(1+'General Assumptions'!$D$16),0)</f>
        <v>135</v>
      </c>
      <c r="M108" s="56">
        <f>ROUND(J108*(1+'General Assumptions'!$D$16),0)</f>
        <v>135</v>
      </c>
      <c r="N108" s="56">
        <f>ROUND(K108*(1+'General Assumptions'!$D$16),0)</f>
        <v>139</v>
      </c>
      <c r="O108" s="56">
        <f>ROUND(L108*(1+'General Assumptions'!$D$16),0)</f>
        <v>139</v>
      </c>
      <c r="P108" s="56">
        <f>ROUND(M108*(1+'General Assumptions'!$D$16),0)</f>
        <v>139</v>
      </c>
      <c r="Q108" s="56">
        <f>ROUND(N108*(1+'General Assumptions'!$D$16),0)</f>
        <v>143</v>
      </c>
      <c r="R108" s="56">
        <f>ROUND(O108*(1+'General Assumptions'!$D$16),0)</f>
        <v>143</v>
      </c>
      <c r="S108" s="56">
        <f>ROUND(P108*(1+'General Assumptions'!$D$16),0)</f>
        <v>143</v>
      </c>
      <c r="T108" s="56">
        <f>ROUND(Q108*(1+'General Assumptions'!$D$16),0)</f>
        <v>147</v>
      </c>
      <c r="U108" s="56">
        <f>ROUND(R108*(1+'General Assumptions'!$D$16),0)</f>
        <v>147</v>
      </c>
      <c r="V108" s="56">
        <f>ROUND(S108*(1+'General Assumptions'!$D$16),0)</f>
        <v>147</v>
      </c>
      <c r="W108" s="121"/>
      <c r="X108"/>
      <c r="Y108"/>
      <c r="Z108"/>
      <c r="AA108"/>
      <c r="AB108"/>
      <c r="AC108"/>
      <c r="AD108"/>
      <c r="AE108"/>
      <c r="AF108"/>
      <c r="AG108"/>
      <c r="AH108"/>
      <c r="AI108"/>
    </row>
    <row r="109" spans="1:35" s="51" customFormat="1" x14ac:dyDescent="0.4">
      <c r="A109" s="41" t="str">
        <f t="shared" si="37"/>
        <v>Spring 26</v>
      </c>
      <c r="B109" s="56">
        <f>'General Assumptions'!$B$16</f>
        <v>123.60000000000001</v>
      </c>
      <c r="C109" s="56">
        <f>'General Assumptions'!$B$16</f>
        <v>123.60000000000001</v>
      </c>
      <c r="D109" s="56">
        <f>'General Assumptions'!$B$16</f>
        <v>123.60000000000001</v>
      </c>
      <c r="E109" s="56">
        <f>ROUND(B109*(1+'General Assumptions'!$D$16),0)</f>
        <v>127</v>
      </c>
      <c r="F109" s="56">
        <f>ROUND(C109*(1+'General Assumptions'!$D$16),0)</f>
        <v>127</v>
      </c>
      <c r="G109" s="56">
        <f>ROUND(D109*(1+'General Assumptions'!$D$16),0)</f>
        <v>127</v>
      </c>
      <c r="H109" s="56">
        <f>ROUND(E109*(1+'General Assumptions'!$D$16),0)</f>
        <v>131</v>
      </c>
      <c r="I109" s="56">
        <f>ROUND(F109*(1+'General Assumptions'!$D$16),0)</f>
        <v>131</v>
      </c>
      <c r="J109" s="56">
        <f>ROUND(G109*(1+'General Assumptions'!$D$16),0)</f>
        <v>131</v>
      </c>
      <c r="K109" s="56">
        <f>ROUND(H109*(1+'General Assumptions'!$D$16),0)</f>
        <v>135</v>
      </c>
      <c r="L109" s="56">
        <f>ROUND(I109*(1+'General Assumptions'!$D$16),0)</f>
        <v>135</v>
      </c>
      <c r="M109" s="56">
        <f>ROUND(J109*(1+'General Assumptions'!$D$16),0)</f>
        <v>135</v>
      </c>
      <c r="N109" s="56">
        <f>ROUND(K109*(1+'General Assumptions'!$D$16),0)</f>
        <v>139</v>
      </c>
      <c r="O109" s="56">
        <f>ROUND(L109*(1+'General Assumptions'!$D$16),0)</f>
        <v>139</v>
      </c>
      <c r="P109" s="56">
        <f>ROUND(M109*(1+'General Assumptions'!$D$16),0)</f>
        <v>139</v>
      </c>
      <c r="Q109" s="56">
        <f>ROUND(N109*(1+'General Assumptions'!$D$16),0)</f>
        <v>143</v>
      </c>
      <c r="R109" s="56">
        <f>ROUND(O109*(1+'General Assumptions'!$D$16),0)</f>
        <v>143</v>
      </c>
      <c r="S109" s="56">
        <f>ROUND(P109*(1+'General Assumptions'!$D$16),0)</f>
        <v>143</v>
      </c>
      <c r="T109" s="56">
        <f>ROUND(Q109*(1+'General Assumptions'!$D$16),0)</f>
        <v>147</v>
      </c>
      <c r="U109" s="56">
        <f>ROUND(R109*(1+'General Assumptions'!$D$16),0)</f>
        <v>147</v>
      </c>
      <c r="V109" s="56">
        <f>ROUND(S109*(1+'General Assumptions'!$D$16),0)</f>
        <v>147</v>
      </c>
      <c r="W109" s="121"/>
      <c r="X109"/>
      <c r="Y109"/>
      <c r="Z109"/>
      <c r="AA109"/>
      <c r="AB109"/>
      <c r="AC109"/>
      <c r="AD109"/>
      <c r="AE109"/>
      <c r="AF109"/>
      <c r="AG109"/>
      <c r="AH109"/>
      <c r="AI109"/>
    </row>
    <row r="110" spans="1:35" s="51" customFormat="1" x14ac:dyDescent="0.4">
      <c r="A110" s="41" t="str">
        <f t="shared" si="37"/>
        <v>Fall 26</v>
      </c>
      <c r="B110" s="56">
        <f>'General Assumptions'!$B$16</f>
        <v>123.60000000000001</v>
      </c>
      <c r="C110" s="56">
        <f>'General Assumptions'!$B$16</f>
        <v>123.60000000000001</v>
      </c>
      <c r="D110" s="56">
        <f>'General Assumptions'!$B$16</f>
        <v>123.60000000000001</v>
      </c>
      <c r="E110" s="56">
        <f>ROUND(B110*(1+'General Assumptions'!$D$16),0)</f>
        <v>127</v>
      </c>
      <c r="F110" s="56">
        <f>ROUND(C110*(1+'General Assumptions'!$D$16),0)</f>
        <v>127</v>
      </c>
      <c r="G110" s="56">
        <f>ROUND(D110*(1+'General Assumptions'!$D$16),0)</f>
        <v>127</v>
      </c>
      <c r="H110" s="56">
        <f>ROUND(E110*(1+'General Assumptions'!$D$16),0)</f>
        <v>131</v>
      </c>
      <c r="I110" s="56">
        <f>ROUND(F110*(1+'General Assumptions'!$D$16),0)</f>
        <v>131</v>
      </c>
      <c r="J110" s="56">
        <f>ROUND(G110*(1+'General Assumptions'!$D$16),0)</f>
        <v>131</v>
      </c>
      <c r="K110" s="56">
        <f>ROUND(H110*(1+'General Assumptions'!$D$16),0)</f>
        <v>135</v>
      </c>
      <c r="L110" s="56">
        <f>ROUND(I110*(1+'General Assumptions'!$D$16),0)</f>
        <v>135</v>
      </c>
      <c r="M110" s="56">
        <f>ROUND(J110*(1+'General Assumptions'!$D$16),0)</f>
        <v>135</v>
      </c>
      <c r="N110" s="56">
        <f>ROUND(K110*(1+'General Assumptions'!$D$16),0)</f>
        <v>139</v>
      </c>
      <c r="O110" s="56">
        <f>ROUND(L110*(1+'General Assumptions'!$D$16),0)</f>
        <v>139</v>
      </c>
      <c r="P110" s="56">
        <f>ROUND(M110*(1+'General Assumptions'!$D$16),0)</f>
        <v>139</v>
      </c>
      <c r="Q110" s="56">
        <f>ROUND(N110*(1+'General Assumptions'!$D$16),0)</f>
        <v>143</v>
      </c>
      <c r="R110" s="56">
        <f>ROUND(O110*(1+'General Assumptions'!$D$16),0)</f>
        <v>143</v>
      </c>
      <c r="S110" s="56">
        <f>ROUND(P110*(1+'General Assumptions'!$D$16),0)</f>
        <v>143</v>
      </c>
      <c r="T110" s="56">
        <f>ROUND(Q110*(1+'General Assumptions'!$D$16),0)</f>
        <v>147</v>
      </c>
      <c r="U110" s="56">
        <f>ROUND(R110*(1+'General Assumptions'!$D$16),0)</f>
        <v>147</v>
      </c>
      <c r="V110" s="56">
        <f>ROUND(S110*(1+'General Assumptions'!$D$16),0)</f>
        <v>147</v>
      </c>
      <c r="W110" s="121"/>
      <c r="X110"/>
      <c r="Y110"/>
      <c r="Z110"/>
      <c r="AA110"/>
      <c r="AB110"/>
      <c r="AC110"/>
      <c r="AD110"/>
      <c r="AE110"/>
      <c r="AF110"/>
      <c r="AG110"/>
      <c r="AH110"/>
      <c r="AI110"/>
    </row>
    <row r="111" spans="1:35" s="51" customFormat="1" x14ac:dyDescent="0.4">
      <c r="A111" s="41" t="str">
        <f t="shared" si="37"/>
        <v>Spring 27</v>
      </c>
      <c r="B111" s="56">
        <f>'General Assumptions'!$B$16</f>
        <v>123.60000000000001</v>
      </c>
      <c r="C111" s="56">
        <f>'General Assumptions'!$B$16</f>
        <v>123.60000000000001</v>
      </c>
      <c r="D111" s="56">
        <f>'General Assumptions'!$B$16</f>
        <v>123.60000000000001</v>
      </c>
      <c r="E111" s="56">
        <f>ROUND(B111*(1+'General Assumptions'!$D$16),0)</f>
        <v>127</v>
      </c>
      <c r="F111" s="56">
        <f>ROUND(C111*(1+'General Assumptions'!$D$16),0)</f>
        <v>127</v>
      </c>
      <c r="G111" s="56">
        <f>ROUND(D111*(1+'General Assumptions'!$D$16),0)</f>
        <v>127</v>
      </c>
      <c r="H111" s="56">
        <f>ROUND(E111*(1+'General Assumptions'!$D$16),0)</f>
        <v>131</v>
      </c>
      <c r="I111" s="56">
        <f>ROUND(F111*(1+'General Assumptions'!$D$16),0)</f>
        <v>131</v>
      </c>
      <c r="J111" s="56">
        <f>ROUND(G111*(1+'General Assumptions'!$D$16),0)</f>
        <v>131</v>
      </c>
      <c r="K111" s="56">
        <f>ROUND(H111*(1+'General Assumptions'!$D$16),0)</f>
        <v>135</v>
      </c>
      <c r="L111" s="56">
        <f>ROUND(I111*(1+'General Assumptions'!$D$16),0)</f>
        <v>135</v>
      </c>
      <c r="M111" s="56">
        <f>ROUND(J111*(1+'General Assumptions'!$D$16),0)</f>
        <v>135</v>
      </c>
      <c r="N111" s="56">
        <f>ROUND(K111*(1+'General Assumptions'!$D$16),0)</f>
        <v>139</v>
      </c>
      <c r="O111" s="56">
        <f>ROUND(L111*(1+'General Assumptions'!$D$16),0)</f>
        <v>139</v>
      </c>
      <c r="P111" s="56">
        <f>ROUND(M111*(1+'General Assumptions'!$D$16),0)</f>
        <v>139</v>
      </c>
      <c r="Q111" s="56">
        <f>ROUND(N111*(1+'General Assumptions'!$D$16),0)</f>
        <v>143</v>
      </c>
      <c r="R111" s="56">
        <f>ROUND(O111*(1+'General Assumptions'!$D$16),0)</f>
        <v>143</v>
      </c>
      <c r="S111" s="56">
        <f>ROUND(P111*(1+'General Assumptions'!$D$16),0)</f>
        <v>143</v>
      </c>
      <c r="T111" s="56">
        <f>ROUND(Q111*(1+'General Assumptions'!$D$16),0)</f>
        <v>147</v>
      </c>
      <c r="U111" s="56">
        <f>ROUND(R111*(1+'General Assumptions'!$D$16),0)</f>
        <v>147</v>
      </c>
      <c r="V111" s="56">
        <f>ROUND(S111*(1+'General Assumptions'!$D$16),0)</f>
        <v>147</v>
      </c>
      <c r="W111" s="121"/>
      <c r="X111"/>
      <c r="Y111"/>
      <c r="Z111"/>
      <c r="AA111"/>
      <c r="AB111"/>
      <c r="AC111"/>
      <c r="AD111"/>
      <c r="AE111"/>
      <c r="AF111"/>
      <c r="AG111"/>
      <c r="AH111"/>
      <c r="AI111"/>
    </row>
    <row r="112" spans="1:35" s="51" customFormat="1" x14ac:dyDescent="0.4">
      <c r="A112" s="41" t="str">
        <f t="shared" si="37"/>
        <v>Fall 27</v>
      </c>
      <c r="B112" s="56">
        <f>'General Assumptions'!$B$16</f>
        <v>123.60000000000001</v>
      </c>
      <c r="C112" s="56">
        <f>'General Assumptions'!$B$16</f>
        <v>123.60000000000001</v>
      </c>
      <c r="D112" s="56">
        <f>'General Assumptions'!$B$16</f>
        <v>123.60000000000001</v>
      </c>
      <c r="E112" s="56">
        <f>ROUND(B112*(1+'General Assumptions'!$D$16),0)</f>
        <v>127</v>
      </c>
      <c r="F112" s="56">
        <f>ROUND(C112*(1+'General Assumptions'!$D$16),0)</f>
        <v>127</v>
      </c>
      <c r="G112" s="56">
        <f>ROUND(D112*(1+'General Assumptions'!$D$16),0)</f>
        <v>127</v>
      </c>
      <c r="H112" s="56">
        <f>ROUND(E112*(1+'General Assumptions'!$D$16),0)</f>
        <v>131</v>
      </c>
      <c r="I112" s="56">
        <f>ROUND(F112*(1+'General Assumptions'!$D$16),0)</f>
        <v>131</v>
      </c>
      <c r="J112" s="56">
        <f>ROUND(G112*(1+'General Assumptions'!$D$16),0)</f>
        <v>131</v>
      </c>
      <c r="K112" s="56">
        <f>ROUND(H112*(1+'General Assumptions'!$D$16),0)</f>
        <v>135</v>
      </c>
      <c r="L112" s="56">
        <f>ROUND(I112*(1+'General Assumptions'!$D$16),0)</f>
        <v>135</v>
      </c>
      <c r="M112" s="56">
        <f>ROUND(J112*(1+'General Assumptions'!$D$16),0)</f>
        <v>135</v>
      </c>
      <c r="N112" s="56">
        <f>ROUND(K112*(1+'General Assumptions'!$D$16),0)</f>
        <v>139</v>
      </c>
      <c r="O112" s="56">
        <f>ROUND(L112*(1+'General Assumptions'!$D$16),0)</f>
        <v>139</v>
      </c>
      <c r="P112" s="56">
        <f>ROUND(M112*(1+'General Assumptions'!$D$16),0)</f>
        <v>139</v>
      </c>
      <c r="Q112" s="56">
        <f>ROUND(N112*(1+'General Assumptions'!$D$16),0)</f>
        <v>143</v>
      </c>
      <c r="R112" s="56">
        <f>ROUND(O112*(1+'General Assumptions'!$D$16),0)</f>
        <v>143</v>
      </c>
      <c r="S112" s="56">
        <f>ROUND(P112*(1+'General Assumptions'!$D$16),0)</f>
        <v>143</v>
      </c>
      <c r="T112" s="56">
        <f>ROUND(Q112*(1+'General Assumptions'!$D$16),0)</f>
        <v>147</v>
      </c>
      <c r="U112" s="56">
        <f>ROUND(R112*(1+'General Assumptions'!$D$16),0)</f>
        <v>147</v>
      </c>
      <c r="V112" s="56">
        <f>ROUND(S112*(1+'General Assumptions'!$D$16),0)</f>
        <v>147</v>
      </c>
      <c r="W112" s="121"/>
      <c r="X112"/>
      <c r="Y112"/>
      <c r="Z112"/>
      <c r="AA112"/>
      <c r="AB112"/>
      <c r="AC112"/>
      <c r="AD112"/>
      <c r="AE112"/>
      <c r="AF112"/>
      <c r="AG112"/>
      <c r="AH112"/>
      <c r="AI112"/>
    </row>
    <row r="113" spans="1:35" s="51" customFormat="1" x14ac:dyDescent="0.4">
      <c r="A113" s="41" t="str">
        <f t="shared" si="37"/>
        <v>Spring 28</v>
      </c>
      <c r="B113" s="56">
        <f>'General Assumptions'!$B$16</f>
        <v>123.60000000000001</v>
      </c>
      <c r="C113" s="56">
        <f>'General Assumptions'!$B$16</f>
        <v>123.60000000000001</v>
      </c>
      <c r="D113" s="56">
        <f>'General Assumptions'!$B$16</f>
        <v>123.60000000000001</v>
      </c>
      <c r="E113" s="56">
        <f>ROUND(B113*(1+'General Assumptions'!$D$16),0)</f>
        <v>127</v>
      </c>
      <c r="F113" s="56">
        <f>ROUND(C113*(1+'General Assumptions'!$D$16),0)</f>
        <v>127</v>
      </c>
      <c r="G113" s="56">
        <f>ROUND(D113*(1+'General Assumptions'!$D$16),0)</f>
        <v>127</v>
      </c>
      <c r="H113" s="56">
        <f>ROUND(E113*(1+'General Assumptions'!$D$16),0)</f>
        <v>131</v>
      </c>
      <c r="I113" s="56">
        <f>ROUND(F113*(1+'General Assumptions'!$D$16),0)</f>
        <v>131</v>
      </c>
      <c r="J113" s="56">
        <f>ROUND(G113*(1+'General Assumptions'!$D$16),0)</f>
        <v>131</v>
      </c>
      <c r="K113" s="56">
        <f>ROUND(H113*(1+'General Assumptions'!$D$16),0)</f>
        <v>135</v>
      </c>
      <c r="L113" s="56">
        <f>ROUND(I113*(1+'General Assumptions'!$D$16),0)</f>
        <v>135</v>
      </c>
      <c r="M113" s="56">
        <f>ROUND(J113*(1+'General Assumptions'!$D$16),0)</f>
        <v>135</v>
      </c>
      <c r="N113" s="56">
        <f>ROUND(K113*(1+'General Assumptions'!$D$16),0)</f>
        <v>139</v>
      </c>
      <c r="O113" s="56">
        <f>ROUND(L113*(1+'General Assumptions'!$D$16),0)</f>
        <v>139</v>
      </c>
      <c r="P113" s="56">
        <f>ROUND(M113*(1+'General Assumptions'!$D$16),0)</f>
        <v>139</v>
      </c>
      <c r="Q113" s="56">
        <f>ROUND(N113*(1+'General Assumptions'!$D$16),0)</f>
        <v>143</v>
      </c>
      <c r="R113" s="56">
        <f>ROUND(O113*(1+'General Assumptions'!$D$16),0)</f>
        <v>143</v>
      </c>
      <c r="S113" s="56">
        <f>ROUND(P113*(1+'General Assumptions'!$D$16),0)</f>
        <v>143</v>
      </c>
      <c r="T113" s="56">
        <f>ROUND(Q113*(1+'General Assumptions'!$D$16),0)</f>
        <v>147</v>
      </c>
      <c r="U113" s="56">
        <f>ROUND(R113*(1+'General Assumptions'!$D$16),0)</f>
        <v>147</v>
      </c>
      <c r="V113" s="56">
        <f>ROUND(S113*(1+'General Assumptions'!$D$16),0)</f>
        <v>147</v>
      </c>
      <c r="W113" s="58"/>
      <c r="X113"/>
      <c r="Y113"/>
      <c r="Z113"/>
      <c r="AA113"/>
      <c r="AB113"/>
      <c r="AC113"/>
      <c r="AD113"/>
      <c r="AE113"/>
      <c r="AF113"/>
      <c r="AG113"/>
      <c r="AH113"/>
      <c r="AI113"/>
    </row>
    <row r="114" spans="1:35" s="51" customFormat="1" x14ac:dyDescent="0.4">
      <c r="A114" s="41" t="str">
        <f t="shared" si="37"/>
        <v>Fall 28</v>
      </c>
      <c r="B114" s="56">
        <f>'General Assumptions'!$B$16</f>
        <v>123.60000000000001</v>
      </c>
      <c r="C114" s="56">
        <f>'General Assumptions'!$B$16</f>
        <v>123.60000000000001</v>
      </c>
      <c r="D114" s="56">
        <f>'General Assumptions'!$B$16</f>
        <v>123.60000000000001</v>
      </c>
      <c r="E114" s="56">
        <f>ROUND(B114*(1+'General Assumptions'!$D$16),0)</f>
        <v>127</v>
      </c>
      <c r="F114" s="56">
        <f>ROUND(C114*(1+'General Assumptions'!$D$16),0)</f>
        <v>127</v>
      </c>
      <c r="G114" s="56">
        <f>ROUND(D114*(1+'General Assumptions'!$D$16),0)</f>
        <v>127</v>
      </c>
      <c r="H114" s="56">
        <f>ROUND(E114*(1+'General Assumptions'!$D$16),0)</f>
        <v>131</v>
      </c>
      <c r="I114" s="56">
        <f>ROUND(F114*(1+'General Assumptions'!$D$16),0)</f>
        <v>131</v>
      </c>
      <c r="J114" s="56">
        <f>ROUND(G114*(1+'General Assumptions'!$D$16),0)</f>
        <v>131</v>
      </c>
      <c r="K114" s="56">
        <f>ROUND(H114*(1+'General Assumptions'!$D$16),0)</f>
        <v>135</v>
      </c>
      <c r="L114" s="56">
        <f>ROUND(I114*(1+'General Assumptions'!$D$16),0)</f>
        <v>135</v>
      </c>
      <c r="M114" s="56">
        <f>ROUND(J114*(1+'General Assumptions'!$D$16),0)</f>
        <v>135</v>
      </c>
      <c r="N114" s="56">
        <f>ROUND(K114*(1+'General Assumptions'!$D$16),0)</f>
        <v>139</v>
      </c>
      <c r="O114" s="56">
        <f>ROUND(L114*(1+'General Assumptions'!$D$16),0)</f>
        <v>139</v>
      </c>
      <c r="P114" s="56">
        <f>ROUND(M114*(1+'General Assumptions'!$D$16),0)</f>
        <v>139</v>
      </c>
      <c r="Q114" s="56">
        <f>ROUND(N114*(1+'General Assumptions'!$D$16),0)</f>
        <v>143</v>
      </c>
      <c r="R114" s="56">
        <f>ROUND(O114*(1+'General Assumptions'!$D$16),0)</f>
        <v>143</v>
      </c>
      <c r="S114" s="56">
        <f>ROUND(P114*(1+'General Assumptions'!$D$16),0)</f>
        <v>143</v>
      </c>
      <c r="T114" s="56">
        <f>ROUND(Q114*(1+'General Assumptions'!$D$16),0)</f>
        <v>147</v>
      </c>
      <c r="U114" s="56">
        <f>ROUND(R114*(1+'General Assumptions'!$D$16),0)</f>
        <v>147</v>
      </c>
      <c r="V114" s="56">
        <f>ROUND(S114*(1+'General Assumptions'!$D$16),0)</f>
        <v>147</v>
      </c>
      <c r="W114" s="58"/>
      <c r="X114"/>
      <c r="Y114"/>
      <c r="Z114"/>
      <c r="AA114"/>
      <c r="AB114"/>
      <c r="AC114"/>
      <c r="AD114"/>
      <c r="AE114"/>
      <c r="AF114"/>
      <c r="AG114"/>
      <c r="AH114"/>
      <c r="AI114"/>
    </row>
    <row r="115" spans="1:35" s="51" customFormat="1" x14ac:dyDescent="0.4">
      <c r="A115" s="41" t="str">
        <f t="shared" si="37"/>
        <v>Spring 29</v>
      </c>
      <c r="B115" s="56">
        <f>'General Assumptions'!$B$16</f>
        <v>123.60000000000001</v>
      </c>
      <c r="C115" s="56">
        <f>'General Assumptions'!$B$16</f>
        <v>123.60000000000001</v>
      </c>
      <c r="D115" s="56">
        <f>'General Assumptions'!$B$16</f>
        <v>123.60000000000001</v>
      </c>
      <c r="E115" s="56">
        <f>ROUND(B115*(1+'General Assumptions'!$D$16),0)</f>
        <v>127</v>
      </c>
      <c r="F115" s="56">
        <f>ROUND(C115*(1+'General Assumptions'!$D$16),0)</f>
        <v>127</v>
      </c>
      <c r="G115" s="56">
        <f>ROUND(D115*(1+'General Assumptions'!$D$16),0)</f>
        <v>127</v>
      </c>
      <c r="H115" s="56">
        <f>ROUND(E115*(1+'General Assumptions'!$D$16),0)</f>
        <v>131</v>
      </c>
      <c r="I115" s="56">
        <f>ROUND(F115*(1+'General Assumptions'!$D$16),0)</f>
        <v>131</v>
      </c>
      <c r="J115" s="56">
        <f>ROUND(G115*(1+'General Assumptions'!$D$16),0)</f>
        <v>131</v>
      </c>
      <c r="K115" s="56">
        <f>ROUND(H115*(1+'General Assumptions'!$D$16),0)</f>
        <v>135</v>
      </c>
      <c r="L115" s="56">
        <f>ROUND(I115*(1+'General Assumptions'!$D$16),0)</f>
        <v>135</v>
      </c>
      <c r="M115" s="56">
        <f>ROUND(J115*(1+'General Assumptions'!$D$16),0)</f>
        <v>135</v>
      </c>
      <c r="N115" s="56">
        <f>ROUND(K115*(1+'General Assumptions'!$D$16),0)</f>
        <v>139</v>
      </c>
      <c r="O115" s="56">
        <f>ROUND(L115*(1+'General Assumptions'!$D$16),0)</f>
        <v>139</v>
      </c>
      <c r="P115" s="56">
        <f>ROUND(M115*(1+'General Assumptions'!$D$16),0)</f>
        <v>139</v>
      </c>
      <c r="Q115" s="56">
        <f>ROUND(N115*(1+'General Assumptions'!$D$16),0)</f>
        <v>143</v>
      </c>
      <c r="R115" s="56">
        <f>ROUND(O115*(1+'General Assumptions'!$D$16),0)</f>
        <v>143</v>
      </c>
      <c r="S115" s="56">
        <f>ROUND(P115*(1+'General Assumptions'!$D$16),0)</f>
        <v>143</v>
      </c>
      <c r="T115" s="56">
        <f>ROUND(Q115*(1+'General Assumptions'!$D$16),0)</f>
        <v>147</v>
      </c>
      <c r="U115" s="56">
        <f>ROUND(R115*(1+'General Assumptions'!$D$16),0)</f>
        <v>147</v>
      </c>
      <c r="V115" s="56">
        <f>ROUND(S115*(1+'General Assumptions'!$D$16),0)</f>
        <v>147</v>
      </c>
      <c r="W115" s="58"/>
      <c r="X115"/>
      <c r="Y115"/>
      <c r="Z115"/>
      <c r="AA115"/>
      <c r="AB115"/>
      <c r="AC115"/>
      <c r="AD115"/>
      <c r="AE115"/>
      <c r="AF115"/>
      <c r="AG115"/>
      <c r="AH115"/>
      <c r="AI115"/>
    </row>
    <row r="116" spans="1:35" s="51" customFormat="1" x14ac:dyDescent="0.4">
      <c r="A116" s="41" t="str">
        <f t="shared" si="37"/>
        <v>Fall 29</v>
      </c>
      <c r="B116" s="56">
        <f>'General Assumptions'!$B$16</f>
        <v>123.60000000000001</v>
      </c>
      <c r="C116" s="56">
        <f>'General Assumptions'!$B$16</f>
        <v>123.60000000000001</v>
      </c>
      <c r="D116" s="56">
        <f>'General Assumptions'!$B$16</f>
        <v>123.60000000000001</v>
      </c>
      <c r="E116" s="56">
        <f>ROUND(B116*(1+'General Assumptions'!$D$16),0)</f>
        <v>127</v>
      </c>
      <c r="F116" s="56">
        <f>ROUND(C116*(1+'General Assumptions'!$D$16),0)</f>
        <v>127</v>
      </c>
      <c r="G116" s="56">
        <f>ROUND(D116*(1+'General Assumptions'!$D$16),0)</f>
        <v>127</v>
      </c>
      <c r="H116" s="56">
        <f>ROUND(E116*(1+'General Assumptions'!$D$16),0)</f>
        <v>131</v>
      </c>
      <c r="I116" s="56">
        <f>ROUND(F116*(1+'General Assumptions'!$D$16),0)</f>
        <v>131</v>
      </c>
      <c r="J116" s="56">
        <f>ROUND(G116*(1+'General Assumptions'!$D$16),0)</f>
        <v>131</v>
      </c>
      <c r="K116" s="56">
        <f>ROUND(H116*(1+'General Assumptions'!$D$16),0)</f>
        <v>135</v>
      </c>
      <c r="L116" s="56">
        <f>ROUND(I116*(1+'General Assumptions'!$D$16),0)</f>
        <v>135</v>
      </c>
      <c r="M116" s="56">
        <f>ROUND(J116*(1+'General Assumptions'!$D$16),0)</f>
        <v>135</v>
      </c>
      <c r="N116" s="56">
        <f>ROUND(K116*(1+'General Assumptions'!$D$16),0)</f>
        <v>139</v>
      </c>
      <c r="O116" s="56">
        <f>ROUND(L116*(1+'General Assumptions'!$D$16),0)</f>
        <v>139</v>
      </c>
      <c r="P116" s="56">
        <f>ROUND(M116*(1+'General Assumptions'!$D$16),0)</f>
        <v>139</v>
      </c>
      <c r="Q116" s="56">
        <f>ROUND(N116*(1+'General Assumptions'!$D$16),0)</f>
        <v>143</v>
      </c>
      <c r="R116" s="56">
        <f>ROUND(O116*(1+'General Assumptions'!$D$16),0)</f>
        <v>143</v>
      </c>
      <c r="S116" s="56">
        <f>ROUND(P116*(1+'General Assumptions'!$D$16),0)</f>
        <v>143</v>
      </c>
      <c r="T116" s="56">
        <f>ROUND(Q116*(1+'General Assumptions'!$D$16),0)</f>
        <v>147</v>
      </c>
      <c r="U116" s="56">
        <f>ROUND(R116*(1+'General Assumptions'!$D$16),0)</f>
        <v>147</v>
      </c>
      <c r="V116" s="56">
        <f>ROUND(S116*(1+'General Assumptions'!$D$16),0)</f>
        <v>147</v>
      </c>
      <c r="W116" s="58"/>
      <c r="X116"/>
      <c r="Y116"/>
      <c r="Z116"/>
      <c r="AA116"/>
      <c r="AB116"/>
      <c r="AC116"/>
      <c r="AD116"/>
      <c r="AE116"/>
      <c r="AF116"/>
      <c r="AG116"/>
      <c r="AH116"/>
      <c r="AI116"/>
    </row>
    <row r="117" spans="1:35" s="51" customFormat="1" x14ac:dyDescent="0.4">
      <c r="A117" s="41" t="str">
        <f t="shared" si="37"/>
        <v>Spring 30</v>
      </c>
      <c r="B117" s="56">
        <f>'General Assumptions'!$B$16</f>
        <v>123.60000000000001</v>
      </c>
      <c r="C117" s="56">
        <f>'General Assumptions'!$B$16</f>
        <v>123.60000000000001</v>
      </c>
      <c r="D117" s="56">
        <f>'General Assumptions'!$B$16</f>
        <v>123.60000000000001</v>
      </c>
      <c r="E117" s="56">
        <f>ROUND(B117*(1+'General Assumptions'!$D$16),0)</f>
        <v>127</v>
      </c>
      <c r="F117" s="56">
        <f>ROUND(C117*(1+'General Assumptions'!$D$16),0)</f>
        <v>127</v>
      </c>
      <c r="G117" s="56">
        <f>ROUND(D117*(1+'General Assumptions'!$D$16),0)</f>
        <v>127</v>
      </c>
      <c r="H117" s="56">
        <f>ROUND(E117*(1+'General Assumptions'!$D$16),0)</f>
        <v>131</v>
      </c>
      <c r="I117" s="56">
        <f>ROUND(F117*(1+'General Assumptions'!$D$16),0)</f>
        <v>131</v>
      </c>
      <c r="J117" s="56">
        <f>ROUND(G117*(1+'General Assumptions'!$D$16),0)</f>
        <v>131</v>
      </c>
      <c r="K117" s="56">
        <f>ROUND(H117*(1+'General Assumptions'!$D$16),0)</f>
        <v>135</v>
      </c>
      <c r="L117" s="56">
        <f>ROUND(I117*(1+'General Assumptions'!$D$16),0)</f>
        <v>135</v>
      </c>
      <c r="M117" s="56">
        <f>ROUND(J117*(1+'General Assumptions'!$D$16),0)</f>
        <v>135</v>
      </c>
      <c r="N117" s="56">
        <f>ROUND(K117*(1+'General Assumptions'!$D$16),0)</f>
        <v>139</v>
      </c>
      <c r="O117" s="56">
        <f>ROUND(L117*(1+'General Assumptions'!$D$16),0)</f>
        <v>139</v>
      </c>
      <c r="P117" s="56">
        <f>ROUND(M117*(1+'General Assumptions'!$D$16),0)</f>
        <v>139</v>
      </c>
      <c r="Q117" s="56">
        <f>ROUND(N117*(1+'General Assumptions'!$D$16),0)</f>
        <v>143</v>
      </c>
      <c r="R117" s="56">
        <f>ROUND(O117*(1+'General Assumptions'!$D$16),0)</f>
        <v>143</v>
      </c>
      <c r="S117" s="56">
        <f>ROUND(P117*(1+'General Assumptions'!$D$16),0)</f>
        <v>143</v>
      </c>
      <c r="T117" s="56">
        <f>ROUND(Q117*(1+'General Assumptions'!$D$16),0)</f>
        <v>147</v>
      </c>
      <c r="U117" s="56">
        <f>ROUND(R117*(1+'General Assumptions'!$D$16),0)</f>
        <v>147</v>
      </c>
      <c r="V117" s="56">
        <f>ROUND(S117*(1+'General Assumptions'!$D$16),0)</f>
        <v>147</v>
      </c>
      <c r="W117" s="58"/>
      <c r="X117"/>
      <c r="Y117"/>
      <c r="Z117"/>
      <c r="AA117"/>
      <c r="AB117"/>
      <c r="AC117"/>
      <c r="AD117"/>
      <c r="AE117"/>
      <c r="AF117"/>
      <c r="AG117"/>
      <c r="AH117"/>
      <c r="AI117"/>
    </row>
    <row r="118" spans="1:35" s="51" customFormat="1" x14ac:dyDescent="0.4">
      <c r="A118" s="41" t="str">
        <f t="shared" si="37"/>
        <v>Fall 30</v>
      </c>
      <c r="B118" s="56">
        <f>'General Assumptions'!$B$16</f>
        <v>123.60000000000001</v>
      </c>
      <c r="C118" s="56">
        <f>'General Assumptions'!$B$16</f>
        <v>123.60000000000001</v>
      </c>
      <c r="D118" s="56">
        <f>'General Assumptions'!$B$16</f>
        <v>123.60000000000001</v>
      </c>
      <c r="E118" s="56">
        <f>ROUND(B118*(1+'General Assumptions'!$D$16),0)</f>
        <v>127</v>
      </c>
      <c r="F118" s="56">
        <f>ROUND(C118*(1+'General Assumptions'!$D$16),0)</f>
        <v>127</v>
      </c>
      <c r="G118" s="56">
        <f>ROUND(D118*(1+'General Assumptions'!$D$16),0)</f>
        <v>127</v>
      </c>
      <c r="H118" s="56">
        <f>ROUND(E118*(1+'General Assumptions'!$D$16),0)</f>
        <v>131</v>
      </c>
      <c r="I118" s="56">
        <f>ROUND(F118*(1+'General Assumptions'!$D$16),0)</f>
        <v>131</v>
      </c>
      <c r="J118" s="56">
        <f>ROUND(G118*(1+'General Assumptions'!$D$16),0)</f>
        <v>131</v>
      </c>
      <c r="K118" s="56">
        <f>ROUND(H118*(1+'General Assumptions'!$D$16),0)</f>
        <v>135</v>
      </c>
      <c r="L118" s="56">
        <f>ROUND(I118*(1+'General Assumptions'!$D$16),0)</f>
        <v>135</v>
      </c>
      <c r="M118" s="56">
        <f>ROUND(J118*(1+'General Assumptions'!$D$16),0)</f>
        <v>135</v>
      </c>
      <c r="N118" s="56">
        <f>ROUND(K118*(1+'General Assumptions'!$D$16),0)</f>
        <v>139</v>
      </c>
      <c r="O118" s="56">
        <f>ROUND(L118*(1+'General Assumptions'!$D$16),0)</f>
        <v>139</v>
      </c>
      <c r="P118" s="56">
        <f>ROUND(M118*(1+'General Assumptions'!$D$16),0)</f>
        <v>139</v>
      </c>
      <c r="Q118" s="56">
        <f>ROUND(N118*(1+'General Assumptions'!$D$16),0)</f>
        <v>143</v>
      </c>
      <c r="R118" s="56">
        <f>ROUND(O118*(1+'General Assumptions'!$D$16),0)</f>
        <v>143</v>
      </c>
      <c r="S118" s="56">
        <f>ROUND(P118*(1+'General Assumptions'!$D$16),0)</f>
        <v>143</v>
      </c>
      <c r="T118" s="56">
        <f>ROUND(Q118*(1+'General Assumptions'!$D$16),0)</f>
        <v>147</v>
      </c>
      <c r="U118" s="56">
        <f>ROUND(R118*(1+'General Assumptions'!$D$16),0)</f>
        <v>147</v>
      </c>
      <c r="V118" s="56">
        <f>ROUND(S118*(1+'General Assumptions'!$D$16),0)</f>
        <v>147</v>
      </c>
      <c r="W118" s="58"/>
      <c r="X118"/>
      <c r="Y118"/>
      <c r="Z118"/>
      <c r="AA118"/>
      <c r="AB118"/>
      <c r="AC118"/>
      <c r="AD118"/>
      <c r="AE118"/>
      <c r="AF118"/>
      <c r="AG118"/>
      <c r="AH118"/>
      <c r="AI118"/>
    </row>
    <row r="119" spans="1:35" s="51" customFormat="1" x14ac:dyDescent="0.4">
      <c r="A119" s="40"/>
      <c r="B119" s="56"/>
      <c r="C119" s="56"/>
      <c r="D119" s="56"/>
      <c r="E119" s="56"/>
      <c r="F119" s="56"/>
      <c r="G119" s="56"/>
      <c r="H119" s="56"/>
      <c r="I119" s="56"/>
      <c r="J119" s="56"/>
      <c r="K119" s="56"/>
      <c r="L119" s="56"/>
      <c r="M119" s="56"/>
      <c r="N119" s="56"/>
      <c r="O119" s="56"/>
      <c r="P119" s="56"/>
      <c r="Q119" s="56"/>
      <c r="R119" s="56"/>
      <c r="S119" s="56"/>
      <c r="T119" s="56"/>
      <c r="U119" s="56"/>
      <c r="V119" s="56"/>
      <c r="W119" s="58"/>
      <c r="X119"/>
      <c r="Y119"/>
      <c r="Z119"/>
      <c r="AA119"/>
      <c r="AB119"/>
      <c r="AC119"/>
      <c r="AD119"/>
      <c r="AE119"/>
      <c r="AF119"/>
      <c r="AG119"/>
      <c r="AH119"/>
      <c r="AI119"/>
    </row>
    <row r="120" spans="1:35" s="61" customFormat="1" ht="16.5" x14ac:dyDescent="0.85">
      <c r="A120" s="59"/>
      <c r="B120" s="116"/>
      <c r="C120" s="117"/>
      <c r="D120" s="118"/>
      <c r="E120" s="116"/>
      <c r="F120" s="117"/>
      <c r="G120" s="118"/>
      <c r="H120" s="116"/>
      <c r="I120" s="117"/>
      <c r="J120" s="118"/>
      <c r="K120" s="116"/>
      <c r="L120" s="117"/>
      <c r="M120" s="118"/>
      <c r="N120" s="116"/>
      <c r="O120" s="117"/>
      <c r="P120" s="118"/>
      <c r="Q120" s="116"/>
      <c r="R120" s="117"/>
      <c r="S120" s="118"/>
      <c r="T120" s="116"/>
      <c r="U120" s="117"/>
      <c r="V120" s="118"/>
      <c r="W120" s="58"/>
      <c r="X120"/>
      <c r="Y120"/>
      <c r="Z120"/>
      <c r="AA120"/>
      <c r="AB120"/>
      <c r="AC120"/>
      <c r="AD120"/>
      <c r="AE120"/>
      <c r="AF120"/>
      <c r="AG120"/>
      <c r="AH120"/>
      <c r="AI120"/>
    </row>
    <row r="121" spans="1:35" s="51" customFormat="1" x14ac:dyDescent="0.4">
      <c r="A121" s="40"/>
      <c r="B121" s="150" t="s">
        <v>75</v>
      </c>
      <c r="C121" s="151"/>
      <c r="D121" s="152"/>
      <c r="E121" s="150" t="s">
        <v>97</v>
      </c>
      <c r="F121" s="151"/>
      <c r="G121" s="152"/>
      <c r="H121" s="150" t="s">
        <v>98</v>
      </c>
      <c r="I121" s="151"/>
      <c r="J121" s="152"/>
      <c r="K121" s="150" t="s">
        <v>128</v>
      </c>
      <c r="L121" s="151"/>
      <c r="M121" s="152"/>
      <c r="N121" s="150" t="s">
        <v>150</v>
      </c>
      <c r="O121" s="151"/>
      <c r="P121" s="152"/>
      <c r="Q121" s="150" t="s">
        <v>151</v>
      </c>
      <c r="R121" s="151"/>
      <c r="S121" s="152"/>
      <c r="T121" s="150" t="s">
        <v>152</v>
      </c>
      <c r="U121" s="151"/>
      <c r="V121" s="152"/>
      <c r="W121" s="121" t="s">
        <v>67</v>
      </c>
      <c r="X121"/>
      <c r="Y121"/>
      <c r="Z121"/>
      <c r="AA121"/>
      <c r="AB121"/>
      <c r="AC121"/>
      <c r="AD121"/>
      <c r="AE121"/>
      <c r="AF121"/>
      <c r="AG121"/>
      <c r="AH121"/>
      <c r="AI121"/>
    </row>
    <row r="122" spans="1:35" s="51" customFormat="1" x14ac:dyDescent="0.4">
      <c r="A122" s="53" t="s">
        <v>132</v>
      </c>
      <c r="B122" s="49" t="str">
        <f>B4</f>
        <v>FA24</v>
      </c>
      <c r="C122" s="49" t="str">
        <f t="shared" ref="C122:V122" si="38">C4</f>
        <v>SP25</v>
      </c>
      <c r="D122" s="49" t="str">
        <f t="shared" si="38"/>
        <v>SU25</v>
      </c>
      <c r="E122" s="49" t="str">
        <f t="shared" si="38"/>
        <v>FA25</v>
      </c>
      <c r="F122" s="49" t="str">
        <f t="shared" si="38"/>
        <v>SP26</v>
      </c>
      <c r="G122" s="49" t="str">
        <f t="shared" si="38"/>
        <v>SU26</v>
      </c>
      <c r="H122" s="49" t="str">
        <f t="shared" si="38"/>
        <v>FA26</v>
      </c>
      <c r="I122" s="49" t="str">
        <f t="shared" si="38"/>
        <v>SP27</v>
      </c>
      <c r="J122" s="49" t="str">
        <f t="shared" si="38"/>
        <v>SU27</v>
      </c>
      <c r="K122" s="49" t="str">
        <f t="shared" si="38"/>
        <v>FA27</v>
      </c>
      <c r="L122" s="49" t="str">
        <f t="shared" si="38"/>
        <v>SP28</v>
      </c>
      <c r="M122" s="49" t="str">
        <f t="shared" si="38"/>
        <v>SU28</v>
      </c>
      <c r="N122" s="49" t="str">
        <f t="shared" si="38"/>
        <v>FA28</v>
      </c>
      <c r="O122" s="49" t="str">
        <f t="shared" si="38"/>
        <v>SP29</v>
      </c>
      <c r="P122" s="49" t="str">
        <f t="shared" si="38"/>
        <v>SU29</v>
      </c>
      <c r="Q122" s="49" t="str">
        <f t="shared" si="38"/>
        <v>FA29</v>
      </c>
      <c r="R122" s="49" t="str">
        <f t="shared" si="38"/>
        <v>SP30</v>
      </c>
      <c r="S122" s="49" t="str">
        <f t="shared" si="38"/>
        <v>SU30</v>
      </c>
      <c r="T122" s="49" t="str">
        <f t="shared" si="38"/>
        <v>FA30</v>
      </c>
      <c r="U122" s="49" t="str">
        <f t="shared" si="38"/>
        <v>SP31</v>
      </c>
      <c r="V122" s="49" t="str">
        <f t="shared" si="38"/>
        <v>SU31</v>
      </c>
      <c r="W122" s="121"/>
      <c r="X122"/>
      <c r="Y122"/>
      <c r="Z122"/>
      <c r="AA122"/>
      <c r="AB122"/>
      <c r="AC122"/>
      <c r="AD122"/>
      <c r="AE122"/>
      <c r="AF122"/>
      <c r="AG122"/>
      <c r="AH122"/>
      <c r="AI122"/>
    </row>
    <row r="123" spans="1:35" s="51" customFormat="1" x14ac:dyDescent="0.4">
      <c r="A123" s="41" t="str">
        <f>A5</f>
        <v>Fall 24</v>
      </c>
      <c r="B123" s="56">
        <f>('General Assumptions'!$B$17+'General Assumptions'!$B$18)*(1+'General Assumptions'!$D$18)</f>
        <v>742.63</v>
      </c>
      <c r="C123" s="56"/>
      <c r="D123" s="56"/>
      <c r="E123" s="56">
        <f>'General Assumptions'!B18*(1+'General Assumptions'!$D$18)</f>
        <v>0</v>
      </c>
      <c r="F123" s="56"/>
      <c r="G123" s="56"/>
      <c r="H123" s="56">
        <f>E123*(1+'General Assumptions'!$D$18)</f>
        <v>0</v>
      </c>
      <c r="I123" s="56"/>
      <c r="J123" s="56"/>
      <c r="K123" s="56"/>
      <c r="L123" s="56"/>
      <c r="M123" s="56"/>
      <c r="N123" s="56"/>
      <c r="O123" s="56"/>
      <c r="P123" s="56"/>
      <c r="Q123" s="56"/>
      <c r="R123" s="56"/>
      <c r="S123" s="56"/>
      <c r="T123" s="56"/>
      <c r="U123" s="56"/>
      <c r="V123" s="56"/>
      <c r="W123" s="121"/>
      <c r="X123"/>
      <c r="Y123"/>
      <c r="Z123"/>
      <c r="AA123"/>
      <c r="AB123"/>
      <c r="AC123"/>
      <c r="AD123"/>
      <c r="AE123"/>
      <c r="AF123"/>
      <c r="AG123"/>
      <c r="AH123"/>
      <c r="AI123"/>
    </row>
    <row r="124" spans="1:35" s="51" customFormat="1" x14ac:dyDescent="0.4">
      <c r="A124" s="41" t="str">
        <f t="shared" ref="A124:A135" si="39">A6</f>
        <v>Spring 25</v>
      </c>
      <c r="B124" s="56"/>
      <c r="C124" s="56"/>
      <c r="D124" s="56"/>
      <c r="E124" s="56"/>
      <c r="F124" s="56"/>
      <c r="G124" s="56"/>
      <c r="H124" s="56"/>
      <c r="I124" s="56"/>
      <c r="J124" s="56"/>
      <c r="K124" s="56"/>
      <c r="L124" s="56"/>
      <c r="M124" s="56"/>
      <c r="N124" s="56"/>
      <c r="O124" s="56"/>
      <c r="P124" s="56"/>
      <c r="Q124" s="56"/>
      <c r="R124" s="56"/>
      <c r="S124" s="56"/>
      <c r="T124" s="56"/>
      <c r="U124" s="56"/>
      <c r="V124" s="56"/>
      <c r="W124" s="121"/>
      <c r="X124"/>
      <c r="Y124"/>
      <c r="Z124"/>
      <c r="AA124"/>
      <c r="AB124"/>
      <c r="AC124"/>
      <c r="AD124"/>
      <c r="AE124"/>
      <c r="AF124"/>
      <c r="AG124"/>
      <c r="AH124"/>
      <c r="AI124"/>
    </row>
    <row r="125" spans="1:35" s="51" customFormat="1" x14ac:dyDescent="0.4">
      <c r="A125" s="41" t="str">
        <f t="shared" si="39"/>
        <v>Fall 25</v>
      </c>
      <c r="B125" s="56"/>
      <c r="C125" s="56"/>
      <c r="D125" s="56"/>
      <c r="E125" s="56">
        <f>('General Assumptions'!B18+'General Assumptions'!B17)*(1+2%)</f>
        <v>735.42</v>
      </c>
      <c r="F125" s="56"/>
      <c r="G125" s="56"/>
      <c r="H125" s="56">
        <f>E123*(1+'General Assumptions'!$B$27)</f>
        <v>0</v>
      </c>
      <c r="I125" s="56"/>
      <c r="J125" s="56"/>
      <c r="K125" s="56">
        <f>H123*(1+'General Assumptions'!$B$27)</f>
        <v>0</v>
      </c>
      <c r="L125" s="56"/>
      <c r="M125" s="56"/>
      <c r="N125" s="56"/>
      <c r="O125" s="56"/>
      <c r="P125" s="56"/>
      <c r="Q125" s="56"/>
      <c r="R125" s="56"/>
      <c r="S125" s="56"/>
      <c r="T125" s="56"/>
      <c r="U125" s="56"/>
      <c r="V125" s="56"/>
      <c r="W125" s="121"/>
      <c r="X125"/>
      <c r="Y125"/>
      <c r="Z125"/>
      <c r="AA125"/>
      <c r="AB125"/>
      <c r="AC125"/>
      <c r="AD125"/>
      <c r="AE125"/>
      <c r="AF125"/>
      <c r="AG125"/>
      <c r="AH125"/>
      <c r="AI125"/>
    </row>
    <row r="126" spans="1:35" s="51" customFormat="1" x14ac:dyDescent="0.4">
      <c r="A126" s="41" t="str">
        <f t="shared" si="39"/>
        <v>Spring 26</v>
      </c>
      <c r="B126" s="56"/>
      <c r="C126" s="56"/>
      <c r="D126" s="56"/>
      <c r="E126" s="56"/>
      <c r="F126" s="56"/>
      <c r="G126" s="56"/>
      <c r="H126" s="56"/>
      <c r="I126" s="56"/>
      <c r="J126" s="56"/>
      <c r="K126" s="56"/>
      <c r="L126" s="56"/>
      <c r="M126" s="56"/>
      <c r="N126" s="56"/>
      <c r="O126" s="56"/>
      <c r="P126" s="56"/>
      <c r="Q126" s="56"/>
      <c r="R126" s="56"/>
      <c r="S126" s="56"/>
      <c r="T126" s="56"/>
      <c r="U126" s="56"/>
      <c r="V126" s="56"/>
      <c r="W126" s="121"/>
      <c r="X126"/>
      <c r="Y126"/>
      <c r="Z126"/>
      <c r="AA126"/>
      <c r="AB126"/>
      <c r="AC126"/>
      <c r="AD126"/>
      <c r="AE126"/>
      <c r="AF126"/>
      <c r="AG126"/>
      <c r="AH126"/>
      <c r="AI126"/>
    </row>
    <row r="127" spans="1:35" s="51" customFormat="1" x14ac:dyDescent="0.4">
      <c r="A127" s="41" t="str">
        <f t="shared" si="39"/>
        <v>Fall 26</v>
      </c>
      <c r="B127" s="56"/>
      <c r="C127" s="56"/>
      <c r="D127" s="56"/>
      <c r="E127" s="56"/>
      <c r="F127" s="56"/>
      <c r="G127" s="56"/>
      <c r="H127" s="56">
        <f>E125*(1+'General Assumptions'!$B$27)</f>
        <v>757.48259999999993</v>
      </c>
      <c r="I127" s="56"/>
      <c r="J127" s="56"/>
      <c r="K127" s="56">
        <f>H125*(1+'General Assumptions'!$B$27)</f>
        <v>0</v>
      </c>
      <c r="L127" s="56"/>
      <c r="M127" s="56"/>
      <c r="N127" s="56">
        <f>K125*(1+'General Assumptions'!$B$27)</f>
        <v>0</v>
      </c>
      <c r="O127" s="56"/>
      <c r="P127" s="56"/>
      <c r="Q127" s="56"/>
      <c r="R127" s="56"/>
      <c r="S127" s="56"/>
      <c r="T127" s="56"/>
      <c r="U127" s="56"/>
      <c r="V127" s="56"/>
      <c r="W127" s="121"/>
      <c r="X127"/>
      <c r="Y127"/>
      <c r="Z127"/>
      <c r="AA127"/>
      <c r="AB127"/>
      <c r="AC127"/>
      <c r="AD127"/>
      <c r="AE127"/>
      <c r="AF127"/>
      <c r="AG127"/>
      <c r="AH127"/>
      <c r="AI127"/>
    </row>
    <row r="128" spans="1:35" s="51" customFormat="1" x14ac:dyDescent="0.4">
      <c r="A128" s="41" t="str">
        <f t="shared" si="39"/>
        <v>Spring 27</v>
      </c>
      <c r="B128" s="56"/>
      <c r="C128" s="56"/>
      <c r="D128" s="56"/>
      <c r="E128" s="56"/>
      <c r="F128" s="56"/>
      <c r="G128" s="56"/>
      <c r="H128" s="56"/>
      <c r="I128" s="56"/>
      <c r="J128" s="56"/>
      <c r="K128" s="56"/>
      <c r="L128" s="56"/>
      <c r="M128" s="56"/>
      <c r="N128" s="56"/>
      <c r="O128" s="56"/>
      <c r="P128" s="56"/>
      <c r="Q128" s="56"/>
      <c r="R128" s="56"/>
      <c r="S128" s="56"/>
      <c r="T128" s="56"/>
      <c r="U128" s="56"/>
      <c r="V128" s="56"/>
      <c r="W128" s="121"/>
      <c r="X128"/>
      <c r="Y128"/>
      <c r="Z128"/>
      <c r="AA128"/>
      <c r="AB128"/>
      <c r="AC128"/>
      <c r="AD128"/>
      <c r="AE128"/>
      <c r="AF128"/>
      <c r="AG128"/>
      <c r="AH128"/>
      <c r="AI128"/>
    </row>
    <row r="129" spans="1:35" s="51" customFormat="1" x14ac:dyDescent="0.4">
      <c r="A129" s="41" t="str">
        <f t="shared" si="39"/>
        <v>Fall 27</v>
      </c>
      <c r="B129" s="56"/>
      <c r="C129" s="56"/>
      <c r="D129" s="56"/>
      <c r="E129" s="56"/>
      <c r="F129" s="56"/>
      <c r="G129" s="56"/>
      <c r="H129" s="56"/>
      <c r="I129" s="56"/>
      <c r="J129" s="56"/>
      <c r="K129" s="56">
        <f>H127*(1+'General Assumptions'!$B$27)</f>
        <v>780.20707799999991</v>
      </c>
      <c r="L129" s="56"/>
      <c r="M129" s="56"/>
      <c r="N129" s="56">
        <f>K127*(1+'General Assumptions'!$B$27)</f>
        <v>0</v>
      </c>
      <c r="O129" s="56"/>
      <c r="P129" s="56"/>
      <c r="Q129" s="56">
        <f>N127*(1+'General Assumptions'!$B$27)</f>
        <v>0</v>
      </c>
      <c r="R129" s="56"/>
      <c r="S129" s="56"/>
      <c r="T129" s="56"/>
      <c r="U129" s="56"/>
      <c r="V129" s="56"/>
      <c r="W129" s="121"/>
      <c r="X129"/>
      <c r="Y129"/>
      <c r="Z129"/>
      <c r="AA129"/>
      <c r="AB129"/>
      <c r="AC129"/>
      <c r="AD129"/>
      <c r="AE129"/>
      <c r="AF129"/>
      <c r="AG129"/>
      <c r="AH129"/>
      <c r="AI129"/>
    </row>
    <row r="130" spans="1:35" s="51" customFormat="1" x14ac:dyDescent="0.4">
      <c r="A130" s="41" t="str">
        <f t="shared" si="39"/>
        <v>Spring 28</v>
      </c>
      <c r="B130" s="56"/>
      <c r="C130" s="56"/>
      <c r="D130" s="56"/>
      <c r="E130" s="56"/>
      <c r="F130" s="56"/>
      <c r="G130" s="56"/>
      <c r="H130" s="56"/>
      <c r="I130" s="56"/>
      <c r="J130" s="56"/>
      <c r="K130" s="56"/>
      <c r="L130" s="56"/>
      <c r="M130" s="56"/>
      <c r="N130" s="56"/>
      <c r="O130" s="56"/>
      <c r="P130" s="56"/>
      <c r="Q130" s="56"/>
      <c r="R130" s="56"/>
      <c r="S130" s="56"/>
      <c r="T130" s="56"/>
      <c r="U130" s="56"/>
      <c r="V130" s="56"/>
      <c r="W130" s="121"/>
      <c r="X130"/>
      <c r="Y130"/>
      <c r="Z130"/>
      <c r="AA130"/>
      <c r="AB130"/>
      <c r="AC130"/>
      <c r="AD130"/>
      <c r="AE130"/>
      <c r="AF130"/>
      <c r="AG130"/>
      <c r="AH130"/>
      <c r="AI130"/>
    </row>
    <row r="131" spans="1:35" s="51" customFormat="1" x14ac:dyDescent="0.4">
      <c r="A131" s="41" t="str">
        <f t="shared" si="39"/>
        <v>Fall 28</v>
      </c>
      <c r="B131" s="56"/>
      <c r="C131" s="56"/>
      <c r="D131" s="56"/>
      <c r="E131" s="56"/>
      <c r="F131" s="56"/>
      <c r="G131" s="56"/>
      <c r="H131" s="56"/>
      <c r="I131" s="56"/>
      <c r="J131" s="56"/>
      <c r="K131" s="56"/>
      <c r="L131" s="56"/>
      <c r="M131" s="56"/>
      <c r="N131" s="56">
        <f>K129*(1+'General Assumptions'!$B$27)</f>
        <v>803.61329033999993</v>
      </c>
      <c r="O131" s="56"/>
      <c r="P131" s="56"/>
      <c r="Q131" s="56">
        <f>N129*(1+'General Assumptions'!$B$27)</f>
        <v>0</v>
      </c>
      <c r="R131" s="56"/>
      <c r="S131" s="56"/>
      <c r="T131" s="56">
        <f>Q129*(1+'General Assumptions'!$B$27)</f>
        <v>0</v>
      </c>
      <c r="U131" s="56"/>
      <c r="V131" s="56"/>
      <c r="W131" s="121"/>
      <c r="X131"/>
      <c r="Y131"/>
      <c r="Z131"/>
      <c r="AA131"/>
      <c r="AB131"/>
      <c r="AC131"/>
      <c r="AD131"/>
      <c r="AE131"/>
      <c r="AF131"/>
      <c r="AG131"/>
      <c r="AH131"/>
      <c r="AI131"/>
    </row>
    <row r="132" spans="1:35" s="51" customFormat="1" x14ac:dyDescent="0.4">
      <c r="A132" s="41" t="str">
        <f t="shared" si="39"/>
        <v>Spring 29</v>
      </c>
      <c r="B132" s="56"/>
      <c r="C132" s="56"/>
      <c r="D132" s="56"/>
      <c r="E132" s="56"/>
      <c r="F132" s="56"/>
      <c r="G132" s="56"/>
      <c r="H132" s="56"/>
      <c r="I132" s="56"/>
      <c r="J132" s="56"/>
      <c r="K132" s="56"/>
      <c r="L132" s="56"/>
      <c r="M132" s="56"/>
      <c r="N132" s="56"/>
      <c r="O132" s="56"/>
      <c r="P132" s="56"/>
      <c r="Q132" s="56"/>
      <c r="R132" s="56"/>
      <c r="S132" s="56"/>
      <c r="T132" s="56"/>
      <c r="U132" s="56"/>
      <c r="V132" s="56"/>
      <c r="W132" s="121"/>
      <c r="X132"/>
      <c r="Y132"/>
      <c r="Z132"/>
      <c r="AA132"/>
      <c r="AB132"/>
      <c r="AC132"/>
      <c r="AD132"/>
      <c r="AE132"/>
      <c r="AF132"/>
      <c r="AG132"/>
      <c r="AH132"/>
      <c r="AI132"/>
    </row>
    <row r="133" spans="1:35" s="51" customFormat="1" x14ac:dyDescent="0.4">
      <c r="A133" s="41" t="str">
        <f t="shared" si="39"/>
        <v>Fall 29</v>
      </c>
      <c r="B133" s="56"/>
      <c r="C133" s="56"/>
      <c r="D133" s="56"/>
      <c r="E133" s="56"/>
      <c r="F133" s="56"/>
      <c r="G133" s="56"/>
      <c r="H133" s="56"/>
      <c r="I133" s="56"/>
      <c r="J133" s="56"/>
      <c r="K133" s="56"/>
      <c r="L133" s="56"/>
      <c r="M133" s="56"/>
      <c r="N133" s="56"/>
      <c r="O133" s="56"/>
      <c r="P133" s="56"/>
      <c r="Q133" s="56">
        <f>N131*(1+'General Assumptions'!$B$27)</f>
        <v>827.72168905019998</v>
      </c>
      <c r="R133" s="56"/>
      <c r="S133" s="56"/>
      <c r="T133" s="56">
        <f>Q131*(1+'General Assumptions'!$B$27)</f>
        <v>0</v>
      </c>
      <c r="U133" s="56"/>
      <c r="V133" s="56"/>
      <c r="W133" s="121"/>
      <c r="X133"/>
      <c r="Y133"/>
      <c r="Z133"/>
      <c r="AA133"/>
      <c r="AB133"/>
      <c r="AC133"/>
      <c r="AD133"/>
      <c r="AE133"/>
      <c r="AF133"/>
      <c r="AG133"/>
      <c r="AH133"/>
      <c r="AI133"/>
    </row>
    <row r="134" spans="1:35" s="51" customFormat="1" x14ac:dyDescent="0.4">
      <c r="A134" s="41" t="str">
        <f t="shared" si="39"/>
        <v>Spring 30</v>
      </c>
      <c r="B134" s="56"/>
      <c r="C134" s="56"/>
      <c r="D134" s="56"/>
      <c r="E134" s="56"/>
      <c r="F134" s="56"/>
      <c r="G134" s="56"/>
      <c r="H134" s="56"/>
      <c r="I134" s="56"/>
      <c r="J134" s="56"/>
      <c r="K134" s="56"/>
      <c r="L134" s="56"/>
      <c r="M134" s="56"/>
      <c r="N134" s="56"/>
      <c r="O134" s="56"/>
      <c r="P134" s="56"/>
      <c r="Q134" s="56"/>
      <c r="R134" s="56"/>
      <c r="S134" s="56"/>
      <c r="T134" s="56"/>
      <c r="U134" s="56"/>
      <c r="V134" s="56"/>
      <c r="W134" s="121"/>
      <c r="X134"/>
      <c r="Y134"/>
      <c r="Z134"/>
      <c r="AA134"/>
      <c r="AB134"/>
      <c r="AC134"/>
      <c r="AD134"/>
      <c r="AE134"/>
      <c r="AF134"/>
      <c r="AG134"/>
      <c r="AH134"/>
      <c r="AI134"/>
    </row>
    <row r="135" spans="1:35" s="51" customFormat="1" x14ac:dyDescent="0.4">
      <c r="A135" s="41" t="str">
        <f t="shared" si="39"/>
        <v>Fall 30</v>
      </c>
      <c r="B135" s="56"/>
      <c r="C135" s="56"/>
      <c r="D135" s="56"/>
      <c r="E135" s="56"/>
      <c r="F135" s="56"/>
      <c r="G135" s="56"/>
      <c r="H135" s="56"/>
      <c r="I135" s="56"/>
      <c r="J135" s="56"/>
      <c r="K135" s="56"/>
      <c r="L135" s="56"/>
      <c r="M135" s="56"/>
      <c r="N135" s="56"/>
      <c r="O135" s="56"/>
      <c r="P135" s="56"/>
      <c r="Q135" s="56"/>
      <c r="R135" s="56"/>
      <c r="S135" s="56"/>
      <c r="T135" s="56">
        <f>Q133*(1+'General Assumptions'!$B$27)</f>
        <v>852.55333972170604</v>
      </c>
      <c r="U135" s="56"/>
      <c r="V135" s="56"/>
      <c r="W135" s="121"/>
      <c r="X135"/>
      <c r="Y135"/>
      <c r="Z135"/>
      <c r="AA135"/>
      <c r="AB135"/>
      <c r="AC135"/>
      <c r="AD135"/>
      <c r="AE135"/>
      <c r="AF135"/>
      <c r="AG135"/>
      <c r="AH135"/>
      <c r="AI135"/>
    </row>
    <row r="136" spans="1:35" s="51" customFormat="1" x14ac:dyDescent="0.4">
      <c r="A136" s="62"/>
      <c r="B136" s="150" t="s">
        <v>75</v>
      </c>
      <c r="C136" s="151"/>
      <c r="D136" s="152"/>
      <c r="E136" s="150" t="s">
        <v>97</v>
      </c>
      <c r="F136" s="151"/>
      <c r="G136" s="152"/>
      <c r="H136" s="150" t="s">
        <v>98</v>
      </c>
      <c r="I136" s="151"/>
      <c r="J136" s="152"/>
      <c r="K136" s="150" t="s">
        <v>128</v>
      </c>
      <c r="L136" s="151"/>
      <c r="M136" s="152"/>
      <c r="N136" s="150" t="s">
        <v>150</v>
      </c>
      <c r="O136" s="151"/>
      <c r="P136" s="152"/>
      <c r="Q136" s="150" t="s">
        <v>151</v>
      </c>
      <c r="R136" s="151"/>
      <c r="S136" s="152"/>
      <c r="T136" s="150" t="s">
        <v>152</v>
      </c>
      <c r="U136" s="151"/>
      <c r="V136" s="152"/>
      <c r="W136" s="121" t="s">
        <v>67</v>
      </c>
      <c r="X136"/>
      <c r="Y136"/>
      <c r="Z136"/>
      <c r="AA136"/>
      <c r="AB136"/>
      <c r="AC136"/>
      <c r="AD136"/>
      <c r="AE136"/>
      <c r="AF136"/>
      <c r="AG136"/>
      <c r="AH136"/>
      <c r="AI136"/>
    </row>
    <row r="137" spans="1:35" s="51" customFormat="1" x14ac:dyDescent="0.4">
      <c r="A137" s="62" t="s">
        <v>118</v>
      </c>
      <c r="B137" s="49" t="s">
        <v>61</v>
      </c>
      <c r="C137" s="49" t="s">
        <v>77</v>
      </c>
      <c r="D137" s="49" t="s">
        <v>78</v>
      </c>
      <c r="E137" s="49" t="s">
        <v>79</v>
      </c>
      <c r="F137" s="49" t="s">
        <v>80</v>
      </c>
      <c r="G137" s="49" t="s">
        <v>81</v>
      </c>
      <c r="H137" s="49" t="s">
        <v>82</v>
      </c>
      <c r="I137" s="49" t="s">
        <v>83</v>
      </c>
      <c r="J137" s="49" t="s">
        <v>84</v>
      </c>
      <c r="K137" s="49" t="s">
        <v>85</v>
      </c>
      <c r="L137" s="49" t="s">
        <v>86</v>
      </c>
      <c r="M137" s="49" t="s">
        <v>87</v>
      </c>
      <c r="N137" s="49" t="s">
        <v>99</v>
      </c>
      <c r="O137" s="49" t="s">
        <v>100</v>
      </c>
      <c r="P137" s="49" t="s">
        <v>101</v>
      </c>
      <c r="Q137" s="49" t="s">
        <v>102</v>
      </c>
      <c r="R137" s="49" t="s">
        <v>103</v>
      </c>
      <c r="S137" s="49" t="s">
        <v>104</v>
      </c>
      <c r="T137" s="49" t="s">
        <v>129</v>
      </c>
      <c r="U137" s="49" t="s">
        <v>130</v>
      </c>
      <c r="V137" s="49" t="s">
        <v>131</v>
      </c>
      <c r="W137" s="58"/>
      <c r="X137"/>
      <c r="Y137"/>
      <c r="Z137"/>
      <c r="AA137"/>
      <c r="AB137"/>
      <c r="AC137"/>
      <c r="AD137"/>
      <c r="AE137"/>
      <c r="AF137"/>
      <c r="AG137"/>
      <c r="AH137"/>
      <c r="AI137"/>
    </row>
    <row r="138" spans="1:35" s="51" customFormat="1" x14ac:dyDescent="0.4">
      <c r="A138" s="41" t="str">
        <f>A5</f>
        <v>Fall 24</v>
      </c>
      <c r="B138" s="63">
        <f>B106*B45+B123*B5</f>
        <v>0</v>
      </c>
      <c r="C138" s="63">
        <f t="shared" ref="C138:V138" si="40">C106*C45+C123*C5</f>
        <v>0</v>
      </c>
      <c r="D138" s="63">
        <f t="shared" si="40"/>
        <v>0</v>
      </c>
      <c r="E138" s="63">
        <f t="shared" si="40"/>
        <v>0</v>
      </c>
      <c r="F138" s="63">
        <f t="shared" si="40"/>
        <v>0</v>
      </c>
      <c r="G138" s="63">
        <f t="shared" si="40"/>
        <v>0</v>
      </c>
      <c r="H138" s="63">
        <f t="shared" si="40"/>
        <v>0</v>
      </c>
      <c r="I138" s="63">
        <f t="shared" si="40"/>
        <v>0</v>
      </c>
      <c r="J138" s="63">
        <f t="shared" si="40"/>
        <v>0</v>
      </c>
      <c r="K138" s="63">
        <f t="shared" si="40"/>
        <v>0</v>
      </c>
      <c r="L138" s="63">
        <f t="shared" si="40"/>
        <v>0</v>
      </c>
      <c r="M138" s="63">
        <f t="shared" si="40"/>
        <v>0</v>
      </c>
      <c r="N138" s="63">
        <f t="shared" si="40"/>
        <v>0</v>
      </c>
      <c r="O138" s="63">
        <f t="shared" si="40"/>
        <v>0</v>
      </c>
      <c r="P138" s="63">
        <f t="shared" si="40"/>
        <v>0</v>
      </c>
      <c r="Q138" s="63">
        <f t="shared" si="40"/>
        <v>0</v>
      </c>
      <c r="R138" s="63">
        <f t="shared" si="40"/>
        <v>0</v>
      </c>
      <c r="S138" s="63">
        <f t="shared" si="40"/>
        <v>0</v>
      </c>
      <c r="T138" s="63">
        <f t="shared" si="40"/>
        <v>0</v>
      </c>
      <c r="U138" s="63">
        <f t="shared" si="40"/>
        <v>0</v>
      </c>
      <c r="V138" s="63">
        <f t="shared" si="40"/>
        <v>0</v>
      </c>
      <c r="W138" s="58">
        <f t="shared" ref="W138:W169" si="41">SUM(B138:V138)</f>
        <v>0</v>
      </c>
      <c r="X138"/>
      <c r="Y138"/>
      <c r="Z138"/>
      <c r="AA138"/>
      <c r="AB138"/>
      <c r="AC138"/>
      <c r="AD138"/>
      <c r="AE138"/>
      <c r="AF138"/>
      <c r="AG138"/>
      <c r="AH138"/>
      <c r="AI138"/>
    </row>
    <row r="139" spans="1:35" s="51" customFormat="1" x14ac:dyDescent="0.4">
      <c r="A139" s="41" t="str">
        <f t="shared" ref="A139:A150" si="42">A6</f>
        <v>Spring 25</v>
      </c>
      <c r="B139" s="63">
        <f t="shared" ref="B139:V139" si="43">B107*B46+B124*B6</f>
        <v>0</v>
      </c>
      <c r="C139" s="63">
        <f t="shared" si="43"/>
        <v>0</v>
      </c>
      <c r="D139" s="63">
        <f t="shared" si="43"/>
        <v>0</v>
      </c>
      <c r="E139" s="63">
        <f t="shared" si="43"/>
        <v>0</v>
      </c>
      <c r="F139" s="63">
        <f t="shared" si="43"/>
        <v>0</v>
      </c>
      <c r="G139" s="63">
        <f t="shared" si="43"/>
        <v>0</v>
      </c>
      <c r="H139" s="63">
        <f t="shared" si="43"/>
        <v>0</v>
      </c>
      <c r="I139" s="63">
        <f t="shared" si="43"/>
        <v>0</v>
      </c>
      <c r="J139" s="63">
        <f t="shared" si="43"/>
        <v>0</v>
      </c>
      <c r="K139" s="63">
        <f t="shared" si="43"/>
        <v>0</v>
      </c>
      <c r="L139" s="63">
        <f t="shared" si="43"/>
        <v>0</v>
      </c>
      <c r="M139" s="63">
        <f t="shared" si="43"/>
        <v>0</v>
      </c>
      <c r="N139" s="63">
        <f t="shared" si="43"/>
        <v>0</v>
      </c>
      <c r="O139" s="63">
        <f t="shared" si="43"/>
        <v>0</v>
      </c>
      <c r="P139" s="63">
        <f t="shared" si="43"/>
        <v>0</v>
      </c>
      <c r="Q139" s="63">
        <f t="shared" si="43"/>
        <v>0</v>
      </c>
      <c r="R139" s="63">
        <f t="shared" si="43"/>
        <v>0</v>
      </c>
      <c r="S139" s="63">
        <f t="shared" si="43"/>
        <v>0</v>
      </c>
      <c r="T139" s="63">
        <f t="shared" si="43"/>
        <v>0</v>
      </c>
      <c r="U139" s="63">
        <f t="shared" si="43"/>
        <v>0</v>
      </c>
      <c r="V139" s="63">
        <f t="shared" si="43"/>
        <v>0</v>
      </c>
      <c r="W139" s="58">
        <f t="shared" si="41"/>
        <v>0</v>
      </c>
      <c r="X139"/>
      <c r="Y139"/>
      <c r="Z139"/>
      <c r="AA139"/>
      <c r="AB139"/>
      <c r="AC139"/>
      <c r="AD139"/>
      <c r="AE139"/>
      <c r="AF139"/>
      <c r="AG139"/>
      <c r="AH139"/>
      <c r="AI139"/>
    </row>
    <row r="140" spans="1:35" s="51" customFormat="1" x14ac:dyDescent="0.4">
      <c r="A140" s="41" t="str">
        <f t="shared" si="42"/>
        <v>Fall 25</v>
      </c>
      <c r="B140" s="63">
        <f t="shared" ref="B140:V140" si="44">B108*B47+B125*B7</f>
        <v>0</v>
      </c>
      <c r="C140" s="63">
        <f t="shared" si="44"/>
        <v>0</v>
      </c>
      <c r="D140" s="63">
        <f t="shared" si="44"/>
        <v>0</v>
      </c>
      <c r="E140" s="63">
        <f>E108*E47+E125*E7</f>
        <v>0</v>
      </c>
      <c r="F140" s="63">
        <f t="shared" si="44"/>
        <v>0</v>
      </c>
      <c r="G140" s="63">
        <f t="shared" si="44"/>
        <v>0</v>
      </c>
      <c r="H140" s="63">
        <f t="shared" si="44"/>
        <v>0</v>
      </c>
      <c r="I140" s="63">
        <f t="shared" si="44"/>
        <v>0</v>
      </c>
      <c r="J140" s="63">
        <f t="shared" si="44"/>
        <v>0</v>
      </c>
      <c r="K140" s="63">
        <f t="shared" si="44"/>
        <v>0</v>
      </c>
      <c r="L140" s="63">
        <f t="shared" si="44"/>
        <v>0</v>
      </c>
      <c r="M140" s="63">
        <f t="shared" si="44"/>
        <v>0</v>
      </c>
      <c r="N140" s="63">
        <f t="shared" si="44"/>
        <v>0</v>
      </c>
      <c r="O140" s="63">
        <f t="shared" si="44"/>
        <v>0</v>
      </c>
      <c r="P140" s="63">
        <f t="shared" si="44"/>
        <v>0</v>
      </c>
      <c r="Q140" s="63">
        <f t="shared" si="44"/>
        <v>0</v>
      </c>
      <c r="R140" s="63">
        <f t="shared" si="44"/>
        <v>0</v>
      </c>
      <c r="S140" s="63">
        <f t="shared" si="44"/>
        <v>0</v>
      </c>
      <c r="T140" s="63">
        <f t="shared" si="44"/>
        <v>0</v>
      </c>
      <c r="U140" s="63">
        <f t="shared" si="44"/>
        <v>0</v>
      </c>
      <c r="V140" s="63">
        <f t="shared" si="44"/>
        <v>0</v>
      </c>
      <c r="W140" s="58">
        <f t="shared" si="41"/>
        <v>0</v>
      </c>
      <c r="X140"/>
      <c r="Y140"/>
      <c r="Z140"/>
      <c r="AA140"/>
      <c r="AB140"/>
      <c r="AC140"/>
      <c r="AD140"/>
      <c r="AE140"/>
      <c r="AF140"/>
      <c r="AG140"/>
      <c r="AH140"/>
      <c r="AI140"/>
    </row>
    <row r="141" spans="1:35" s="51" customFormat="1" ht="12" customHeight="1" x14ac:dyDescent="0.4">
      <c r="A141" s="41" t="str">
        <f t="shared" si="42"/>
        <v>Spring 26</v>
      </c>
      <c r="B141" s="63">
        <f t="shared" ref="B141:V141" si="45">B109*B48+B126*B8</f>
        <v>0</v>
      </c>
      <c r="C141" s="63">
        <f t="shared" si="45"/>
        <v>0</v>
      </c>
      <c r="D141" s="63">
        <f t="shared" si="45"/>
        <v>0</v>
      </c>
      <c r="E141" s="63">
        <f t="shared" si="45"/>
        <v>0</v>
      </c>
      <c r="F141" s="63">
        <f t="shared" si="45"/>
        <v>0</v>
      </c>
      <c r="G141" s="63">
        <f t="shared" si="45"/>
        <v>0</v>
      </c>
      <c r="H141" s="63">
        <f t="shared" si="45"/>
        <v>0</v>
      </c>
      <c r="I141" s="63">
        <f t="shared" si="45"/>
        <v>0</v>
      </c>
      <c r="J141" s="63">
        <f t="shared" si="45"/>
        <v>0</v>
      </c>
      <c r="K141" s="63">
        <f t="shared" si="45"/>
        <v>0</v>
      </c>
      <c r="L141" s="63">
        <f t="shared" si="45"/>
        <v>0</v>
      </c>
      <c r="M141" s="63">
        <f t="shared" si="45"/>
        <v>0</v>
      </c>
      <c r="N141" s="63">
        <f t="shared" si="45"/>
        <v>0</v>
      </c>
      <c r="O141" s="63">
        <f t="shared" si="45"/>
        <v>0</v>
      </c>
      <c r="P141" s="63">
        <f t="shared" si="45"/>
        <v>0</v>
      </c>
      <c r="Q141" s="63">
        <f t="shared" si="45"/>
        <v>0</v>
      </c>
      <c r="R141" s="63">
        <f t="shared" si="45"/>
        <v>0</v>
      </c>
      <c r="S141" s="63">
        <f t="shared" si="45"/>
        <v>0</v>
      </c>
      <c r="T141" s="63">
        <f t="shared" si="45"/>
        <v>0</v>
      </c>
      <c r="U141" s="63">
        <f t="shared" si="45"/>
        <v>0</v>
      </c>
      <c r="V141" s="63">
        <f t="shared" si="45"/>
        <v>0</v>
      </c>
      <c r="W141" s="58">
        <f t="shared" si="41"/>
        <v>0</v>
      </c>
      <c r="X141"/>
      <c r="Y141"/>
      <c r="Z141"/>
      <c r="AA141"/>
      <c r="AB141"/>
      <c r="AC141"/>
      <c r="AD141"/>
      <c r="AE141"/>
      <c r="AF141"/>
      <c r="AG141"/>
      <c r="AH141"/>
      <c r="AI141"/>
    </row>
    <row r="142" spans="1:35" s="51" customFormat="1" x14ac:dyDescent="0.4">
      <c r="A142" s="41" t="str">
        <f t="shared" si="42"/>
        <v>Fall 26</v>
      </c>
      <c r="B142" s="63">
        <f t="shared" ref="B142:V142" si="46">B110*B49+B127*B9</f>
        <v>0</v>
      </c>
      <c r="C142" s="63">
        <f t="shared" si="46"/>
        <v>0</v>
      </c>
      <c r="D142" s="63">
        <f t="shared" si="46"/>
        <v>0</v>
      </c>
      <c r="E142" s="63">
        <f t="shared" si="46"/>
        <v>0</v>
      </c>
      <c r="F142" s="63">
        <f t="shared" si="46"/>
        <v>0</v>
      </c>
      <c r="G142" s="63">
        <f t="shared" si="46"/>
        <v>0</v>
      </c>
      <c r="H142" s="63">
        <f t="shared" si="46"/>
        <v>0</v>
      </c>
      <c r="I142" s="63">
        <f t="shared" si="46"/>
        <v>0</v>
      </c>
      <c r="J142" s="63">
        <f t="shared" si="46"/>
        <v>0</v>
      </c>
      <c r="K142" s="63">
        <f t="shared" si="46"/>
        <v>0</v>
      </c>
      <c r="L142" s="63">
        <f t="shared" si="46"/>
        <v>0</v>
      </c>
      <c r="M142" s="63">
        <f t="shared" si="46"/>
        <v>0</v>
      </c>
      <c r="N142" s="63">
        <f t="shared" si="46"/>
        <v>0</v>
      </c>
      <c r="O142" s="63">
        <f t="shared" si="46"/>
        <v>0</v>
      </c>
      <c r="P142" s="63">
        <f t="shared" si="46"/>
        <v>0</v>
      </c>
      <c r="Q142" s="63">
        <f t="shared" si="46"/>
        <v>0</v>
      </c>
      <c r="R142" s="63">
        <f t="shared" si="46"/>
        <v>0</v>
      </c>
      <c r="S142" s="63">
        <f t="shared" si="46"/>
        <v>0</v>
      </c>
      <c r="T142" s="63">
        <f t="shared" si="46"/>
        <v>0</v>
      </c>
      <c r="U142" s="63">
        <f t="shared" si="46"/>
        <v>0</v>
      </c>
      <c r="V142" s="63">
        <f t="shared" si="46"/>
        <v>0</v>
      </c>
      <c r="W142" s="58">
        <f t="shared" si="41"/>
        <v>0</v>
      </c>
      <c r="X142"/>
      <c r="Y142"/>
      <c r="Z142"/>
      <c r="AA142"/>
      <c r="AB142"/>
      <c r="AC142"/>
      <c r="AD142"/>
      <c r="AE142"/>
      <c r="AF142"/>
      <c r="AG142"/>
      <c r="AH142"/>
      <c r="AI142"/>
    </row>
    <row r="143" spans="1:35" s="51" customFormat="1" x14ac:dyDescent="0.4">
      <c r="A143" s="41" t="str">
        <f t="shared" si="42"/>
        <v>Spring 27</v>
      </c>
      <c r="B143" s="63">
        <f t="shared" ref="B143:V143" si="47">B111*B50+B128*B10</f>
        <v>0</v>
      </c>
      <c r="C143" s="63">
        <f t="shared" si="47"/>
        <v>0</v>
      </c>
      <c r="D143" s="63">
        <f t="shared" si="47"/>
        <v>0</v>
      </c>
      <c r="E143" s="63">
        <f t="shared" si="47"/>
        <v>0</v>
      </c>
      <c r="F143" s="63">
        <f t="shared" si="47"/>
        <v>0</v>
      </c>
      <c r="G143" s="63">
        <f t="shared" si="47"/>
        <v>0</v>
      </c>
      <c r="H143" s="63">
        <f t="shared" si="47"/>
        <v>0</v>
      </c>
      <c r="I143" s="63">
        <f t="shared" si="47"/>
        <v>0</v>
      </c>
      <c r="J143" s="63">
        <f t="shared" si="47"/>
        <v>0</v>
      </c>
      <c r="K143" s="63">
        <f t="shared" si="47"/>
        <v>0</v>
      </c>
      <c r="L143" s="63">
        <f t="shared" si="47"/>
        <v>0</v>
      </c>
      <c r="M143" s="63">
        <f t="shared" si="47"/>
        <v>0</v>
      </c>
      <c r="N143" s="63">
        <f t="shared" si="47"/>
        <v>0</v>
      </c>
      <c r="O143" s="63">
        <f t="shared" si="47"/>
        <v>0</v>
      </c>
      <c r="P143" s="63">
        <f t="shared" si="47"/>
        <v>0</v>
      </c>
      <c r="Q143" s="63">
        <f t="shared" si="47"/>
        <v>0</v>
      </c>
      <c r="R143" s="63">
        <f t="shared" si="47"/>
        <v>0</v>
      </c>
      <c r="S143" s="63">
        <f t="shared" si="47"/>
        <v>0</v>
      </c>
      <c r="T143" s="63">
        <f t="shared" si="47"/>
        <v>0</v>
      </c>
      <c r="U143" s="63">
        <f t="shared" si="47"/>
        <v>0</v>
      </c>
      <c r="V143" s="63">
        <f t="shared" si="47"/>
        <v>0</v>
      </c>
      <c r="W143" s="58">
        <f t="shared" si="41"/>
        <v>0</v>
      </c>
      <c r="X143"/>
      <c r="Y143"/>
      <c r="Z143"/>
      <c r="AA143"/>
      <c r="AB143"/>
      <c r="AC143"/>
      <c r="AD143"/>
      <c r="AE143"/>
      <c r="AF143"/>
      <c r="AG143"/>
      <c r="AH143"/>
      <c r="AI143"/>
    </row>
    <row r="144" spans="1:35" s="51" customFormat="1" x14ac:dyDescent="0.4">
      <c r="A144" s="41" t="str">
        <f t="shared" si="42"/>
        <v>Fall 27</v>
      </c>
      <c r="B144" s="63">
        <f t="shared" ref="B144:V144" si="48">B112*B51+B129*B11</f>
        <v>0</v>
      </c>
      <c r="C144" s="63">
        <f t="shared" si="48"/>
        <v>0</v>
      </c>
      <c r="D144" s="63">
        <f t="shared" si="48"/>
        <v>0</v>
      </c>
      <c r="E144" s="63">
        <f t="shared" si="48"/>
        <v>0</v>
      </c>
      <c r="F144" s="63">
        <f t="shared" si="48"/>
        <v>0</v>
      </c>
      <c r="G144" s="63">
        <f t="shared" si="48"/>
        <v>0</v>
      </c>
      <c r="H144" s="63">
        <f t="shared" si="48"/>
        <v>0</v>
      </c>
      <c r="I144" s="63">
        <f t="shared" si="48"/>
        <v>0</v>
      </c>
      <c r="J144" s="63">
        <f t="shared" si="48"/>
        <v>0</v>
      </c>
      <c r="K144" s="63">
        <f t="shared" si="48"/>
        <v>0</v>
      </c>
      <c r="L144" s="63">
        <f t="shared" si="48"/>
        <v>0</v>
      </c>
      <c r="M144" s="63">
        <f t="shared" si="48"/>
        <v>0</v>
      </c>
      <c r="N144" s="63">
        <f t="shared" si="48"/>
        <v>0</v>
      </c>
      <c r="O144" s="63">
        <f t="shared" si="48"/>
        <v>0</v>
      </c>
      <c r="P144" s="63">
        <f t="shared" si="48"/>
        <v>0</v>
      </c>
      <c r="Q144" s="63">
        <f t="shared" si="48"/>
        <v>0</v>
      </c>
      <c r="R144" s="63">
        <f t="shared" si="48"/>
        <v>0</v>
      </c>
      <c r="S144" s="63">
        <f t="shared" si="48"/>
        <v>0</v>
      </c>
      <c r="T144" s="63">
        <f t="shared" si="48"/>
        <v>0</v>
      </c>
      <c r="U144" s="63">
        <f t="shared" si="48"/>
        <v>0</v>
      </c>
      <c r="V144" s="63">
        <f t="shared" si="48"/>
        <v>0</v>
      </c>
      <c r="W144" s="58">
        <f t="shared" si="41"/>
        <v>0</v>
      </c>
      <c r="X144"/>
      <c r="Y144"/>
      <c r="Z144"/>
      <c r="AA144"/>
      <c r="AB144"/>
      <c r="AC144"/>
      <c r="AD144"/>
      <c r="AE144"/>
      <c r="AF144"/>
      <c r="AG144"/>
      <c r="AH144"/>
      <c r="AI144"/>
    </row>
    <row r="145" spans="1:35" s="51" customFormat="1" x14ac:dyDescent="0.4">
      <c r="A145" s="41" t="str">
        <f t="shared" si="42"/>
        <v>Spring 28</v>
      </c>
      <c r="B145" s="63">
        <f t="shared" ref="B145:V145" si="49">B113*B52+B130*B12</f>
        <v>0</v>
      </c>
      <c r="C145" s="63">
        <f t="shared" si="49"/>
        <v>0</v>
      </c>
      <c r="D145" s="63">
        <f t="shared" si="49"/>
        <v>0</v>
      </c>
      <c r="E145" s="63">
        <f t="shared" si="49"/>
        <v>0</v>
      </c>
      <c r="F145" s="63">
        <f t="shared" si="49"/>
        <v>0</v>
      </c>
      <c r="G145" s="63">
        <f t="shared" si="49"/>
        <v>0</v>
      </c>
      <c r="H145" s="63">
        <f t="shared" si="49"/>
        <v>0</v>
      </c>
      <c r="I145" s="63">
        <f t="shared" si="49"/>
        <v>0</v>
      </c>
      <c r="J145" s="63">
        <f t="shared" si="49"/>
        <v>0</v>
      </c>
      <c r="K145" s="63">
        <f t="shared" si="49"/>
        <v>0</v>
      </c>
      <c r="L145" s="63">
        <f t="shared" si="49"/>
        <v>0</v>
      </c>
      <c r="M145" s="63">
        <f t="shared" si="49"/>
        <v>0</v>
      </c>
      <c r="N145" s="63">
        <f t="shared" si="49"/>
        <v>0</v>
      </c>
      <c r="O145" s="63">
        <f t="shared" si="49"/>
        <v>0</v>
      </c>
      <c r="P145" s="63">
        <f t="shared" si="49"/>
        <v>0</v>
      </c>
      <c r="Q145" s="63">
        <f t="shared" si="49"/>
        <v>0</v>
      </c>
      <c r="R145" s="63">
        <f t="shared" si="49"/>
        <v>0</v>
      </c>
      <c r="S145" s="63">
        <f t="shared" si="49"/>
        <v>0</v>
      </c>
      <c r="T145" s="63">
        <f t="shared" si="49"/>
        <v>0</v>
      </c>
      <c r="U145" s="63">
        <f t="shared" si="49"/>
        <v>0</v>
      </c>
      <c r="V145" s="63">
        <f t="shared" si="49"/>
        <v>0</v>
      </c>
      <c r="W145" s="58">
        <f t="shared" si="41"/>
        <v>0</v>
      </c>
      <c r="X145"/>
      <c r="Y145"/>
      <c r="Z145"/>
      <c r="AA145"/>
      <c r="AB145"/>
      <c r="AC145"/>
      <c r="AD145"/>
      <c r="AE145"/>
      <c r="AF145"/>
      <c r="AG145"/>
      <c r="AH145"/>
      <c r="AI145"/>
    </row>
    <row r="146" spans="1:35" s="51" customFormat="1" x14ac:dyDescent="0.4">
      <c r="A146" s="41" t="str">
        <f t="shared" si="42"/>
        <v>Fall 28</v>
      </c>
      <c r="B146" s="63">
        <f t="shared" ref="B146:V146" si="50">B114*B53+B131*B13</f>
        <v>0</v>
      </c>
      <c r="C146" s="63">
        <f t="shared" si="50"/>
        <v>0</v>
      </c>
      <c r="D146" s="63">
        <f t="shared" si="50"/>
        <v>0</v>
      </c>
      <c r="E146" s="63">
        <f t="shared" si="50"/>
        <v>0</v>
      </c>
      <c r="F146" s="63">
        <f t="shared" si="50"/>
        <v>0</v>
      </c>
      <c r="G146" s="63">
        <f t="shared" si="50"/>
        <v>0</v>
      </c>
      <c r="H146" s="63">
        <f t="shared" si="50"/>
        <v>0</v>
      </c>
      <c r="I146" s="63">
        <f t="shared" si="50"/>
        <v>0</v>
      </c>
      <c r="J146" s="63">
        <f t="shared" si="50"/>
        <v>0</v>
      </c>
      <c r="K146" s="63">
        <f t="shared" si="50"/>
        <v>0</v>
      </c>
      <c r="L146" s="63">
        <f t="shared" si="50"/>
        <v>0</v>
      </c>
      <c r="M146" s="63">
        <f t="shared" si="50"/>
        <v>0</v>
      </c>
      <c r="N146" s="63">
        <f t="shared" si="50"/>
        <v>0</v>
      </c>
      <c r="O146" s="63">
        <f t="shared" si="50"/>
        <v>0</v>
      </c>
      <c r="P146" s="63">
        <f t="shared" si="50"/>
        <v>0</v>
      </c>
      <c r="Q146" s="63">
        <f t="shared" si="50"/>
        <v>0</v>
      </c>
      <c r="R146" s="63">
        <f t="shared" si="50"/>
        <v>0</v>
      </c>
      <c r="S146" s="63">
        <f t="shared" si="50"/>
        <v>0</v>
      </c>
      <c r="T146" s="63">
        <f t="shared" si="50"/>
        <v>0</v>
      </c>
      <c r="U146" s="63">
        <f t="shared" si="50"/>
        <v>0</v>
      </c>
      <c r="V146" s="63">
        <f t="shared" si="50"/>
        <v>0</v>
      </c>
      <c r="W146" s="58">
        <f t="shared" si="41"/>
        <v>0</v>
      </c>
      <c r="X146"/>
      <c r="Y146"/>
      <c r="Z146"/>
      <c r="AA146"/>
      <c r="AB146"/>
      <c r="AC146"/>
      <c r="AD146"/>
      <c r="AE146"/>
      <c r="AF146"/>
      <c r="AG146"/>
      <c r="AH146"/>
      <c r="AI146"/>
    </row>
    <row r="147" spans="1:35" s="51" customFormat="1" x14ac:dyDescent="0.4">
      <c r="A147" s="41" t="str">
        <f t="shared" si="42"/>
        <v>Spring 29</v>
      </c>
      <c r="B147" s="63">
        <f t="shared" ref="B147:V147" si="51">B115*B54+B132*B14</f>
        <v>0</v>
      </c>
      <c r="C147" s="63">
        <f t="shared" si="51"/>
        <v>0</v>
      </c>
      <c r="D147" s="63">
        <f t="shared" si="51"/>
        <v>0</v>
      </c>
      <c r="E147" s="63">
        <f t="shared" si="51"/>
        <v>0</v>
      </c>
      <c r="F147" s="63">
        <f t="shared" si="51"/>
        <v>0</v>
      </c>
      <c r="G147" s="63">
        <f t="shared" si="51"/>
        <v>0</v>
      </c>
      <c r="H147" s="63">
        <f t="shared" si="51"/>
        <v>0</v>
      </c>
      <c r="I147" s="63">
        <f t="shared" si="51"/>
        <v>0</v>
      </c>
      <c r="J147" s="63">
        <f t="shared" si="51"/>
        <v>0</v>
      </c>
      <c r="K147" s="63">
        <f t="shared" si="51"/>
        <v>0</v>
      </c>
      <c r="L147" s="63">
        <f t="shared" si="51"/>
        <v>0</v>
      </c>
      <c r="M147" s="63">
        <f t="shared" si="51"/>
        <v>0</v>
      </c>
      <c r="N147" s="63">
        <f t="shared" si="51"/>
        <v>0</v>
      </c>
      <c r="O147" s="63">
        <f t="shared" si="51"/>
        <v>0</v>
      </c>
      <c r="P147" s="63">
        <f t="shared" si="51"/>
        <v>0</v>
      </c>
      <c r="Q147" s="63">
        <f t="shared" si="51"/>
        <v>0</v>
      </c>
      <c r="R147" s="63">
        <f t="shared" si="51"/>
        <v>0</v>
      </c>
      <c r="S147" s="63">
        <f t="shared" si="51"/>
        <v>0</v>
      </c>
      <c r="T147" s="63">
        <f t="shared" si="51"/>
        <v>0</v>
      </c>
      <c r="U147" s="63">
        <f t="shared" si="51"/>
        <v>0</v>
      </c>
      <c r="V147" s="63">
        <f t="shared" si="51"/>
        <v>0</v>
      </c>
      <c r="W147" s="58">
        <f t="shared" si="41"/>
        <v>0</v>
      </c>
      <c r="X147"/>
      <c r="Y147"/>
      <c r="Z147"/>
      <c r="AA147"/>
      <c r="AB147"/>
      <c r="AC147"/>
      <c r="AD147"/>
      <c r="AE147"/>
      <c r="AF147"/>
      <c r="AG147"/>
      <c r="AH147"/>
      <c r="AI147"/>
    </row>
    <row r="148" spans="1:35" s="48" customFormat="1" x14ac:dyDescent="0.4">
      <c r="A148" s="41" t="str">
        <f t="shared" si="42"/>
        <v>Fall 29</v>
      </c>
      <c r="B148" s="63">
        <f t="shared" ref="B148:V148" si="52">B116*B55+B133*B15</f>
        <v>0</v>
      </c>
      <c r="C148" s="63">
        <f t="shared" si="52"/>
        <v>0</v>
      </c>
      <c r="D148" s="63">
        <f t="shared" si="52"/>
        <v>0</v>
      </c>
      <c r="E148" s="63">
        <f t="shared" si="52"/>
        <v>0</v>
      </c>
      <c r="F148" s="63">
        <f t="shared" si="52"/>
        <v>0</v>
      </c>
      <c r="G148" s="63">
        <f t="shared" si="52"/>
        <v>0</v>
      </c>
      <c r="H148" s="63">
        <f t="shared" si="52"/>
        <v>0</v>
      </c>
      <c r="I148" s="63">
        <f t="shared" si="52"/>
        <v>0</v>
      </c>
      <c r="J148" s="63">
        <f t="shared" si="52"/>
        <v>0</v>
      </c>
      <c r="K148" s="63">
        <f t="shared" si="52"/>
        <v>0</v>
      </c>
      <c r="L148" s="63">
        <f t="shared" si="52"/>
        <v>0</v>
      </c>
      <c r="M148" s="63">
        <f t="shared" si="52"/>
        <v>0</v>
      </c>
      <c r="N148" s="63">
        <f t="shared" si="52"/>
        <v>0</v>
      </c>
      <c r="O148" s="63">
        <f t="shared" si="52"/>
        <v>0</v>
      </c>
      <c r="P148" s="63">
        <f t="shared" si="52"/>
        <v>0</v>
      </c>
      <c r="Q148" s="63">
        <f t="shared" si="52"/>
        <v>0</v>
      </c>
      <c r="R148" s="63">
        <f t="shared" si="52"/>
        <v>0</v>
      </c>
      <c r="S148" s="63">
        <f t="shared" si="52"/>
        <v>0</v>
      </c>
      <c r="T148" s="63">
        <f t="shared" si="52"/>
        <v>0</v>
      </c>
      <c r="U148" s="63">
        <f t="shared" si="52"/>
        <v>0</v>
      </c>
      <c r="V148" s="63">
        <f t="shared" si="52"/>
        <v>0</v>
      </c>
      <c r="W148" s="58">
        <f t="shared" si="41"/>
        <v>0</v>
      </c>
      <c r="X148"/>
      <c r="Y148"/>
      <c r="Z148"/>
      <c r="AA148"/>
      <c r="AB148"/>
      <c r="AC148"/>
      <c r="AD148"/>
      <c r="AE148"/>
      <c r="AF148"/>
      <c r="AG148"/>
      <c r="AH148"/>
      <c r="AI148"/>
    </row>
    <row r="149" spans="1:35" s="48" customFormat="1" x14ac:dyDescent="0.4">
      <c r="A149" s="41" t="str">
        <f t="shared" si="42"/>
        <v>Spring 30</v>
      </c>
      <c r="B149" s="63">
        <f t="shared" ref="B149:V149" si="53">B117*B56+B134*B16</f>
        <v>0</v>
      </c>
      <c r="C149" s="63">
        <f t="shared" si="53"/>
        <v>0</v>
      </c>
      <c r="D149" s="63">
        <f t="shared" si="53"/>
        <v>0</v>
      </c>
      <c r="E149" s="63">
        <f t="shared" si="53"/>
        <v>0</v>
      </c>
      <c r="F149" s="63">
        <f t="shared" si="53"/>
        <v>0</v>
      </c>
      <c r="G149" s="63">
        <f t="shared" si="53"/>
        <v>0</v>
      </c>
      <c r="H149" s="63">
        <f t="shared" si="53"/>
        <v>0</v>
      </c>
      <c r="I149" s="63">
        <f t="shared" si="53"/>
        <v>0</v>
      </c>
      <c r="J149" s="63">
        <f t="shared" si="53"/>
        <v>0</v>
      </c>
      <c r="K149" s="63">
        <f t="shared" si="53"/>
        <v>0</v>
      </c>
      <c r="L149" s="63">
        <f t="shared" si="53"/>
        <v>0</v>
      </c>
      <c r="M149" s="63">
        <f t="shared" si="53"/>
        <v>0</v>
      </c>
      <c r="N149" s="63">
        <f t="shared" si="53"/>
        <v>0</v>
      </c>
      <c r="O149" s="63">
        <f t="shared" si="53"/>
        <v>0</v>
      </c>
      <c r="P149" s="63">
        <f t="shared" si="53"/>
        <v>0</v>
      </c>
      <c r="Q149" s="63">
        <f t="shared" si="53"/>
        <v>0</v>
      </c>
      <c r="R149" s="63">
        <f t="shared" si="53"/>
        <v>0</v>
      </c>
      <c r="S149" s="63">
        <f t="shared" si="53"/>
        <v>0</v>
      </c>
      <c r="T149" s="63">
        <f t="shared" si="53"/>
        <v>0</v>
      </c>
      <c r="U149" s="63">
        <f t="shared" si="53"/>
        <v>0</v>
      </c>
      <c r="V149" s="63">
        <f t="shared" si="53"/>
        <v>0</v>
      </c>
      <c r="W149" s="58">
        <f t="shared" si="41"/>
        <v>0</v>
      </c>
      <c r="X149"/>
      <c r="Y149"/>
      <c r="Z149"/>
      <c r="AA149"/>
      <c r="AB149"/>
      <c r="AC149"/>
      <c r="AD149"/>
      <c r="AE149"/>
      <c r="AF149"/>
      <c r="AG149"/>
      <c r="AH149"/>
      <c r="AI149"/>
    </row>
    <row r="150" spans="1:35" s="48" customFormat="1" x14ac:dyDescent="0.4">
      <c r="A150" s="41" t="str">
        <f t="shared" si="42"/>
        <v>Fall 30</v>
      </c>
      <c r="B150" s="63">
        <f t="shared" ref="B150:V150" si="54">B118*B57+B135*B17</f>
        <v>0</v>
      </c>
      <c r="C150" s="63">
        <f t="shared" si="54"/>
        <v>0</v>
      </c>
      <c r="D150" s="63">
        <f t="shared" si="54"/>
        <v>0</v>
      </c>
      <c r="E150" s="63">
        <f t="shared" si="54"/>
        <v>0</v>
      </c>
      <c r="F150" s="63">
        <f t="shared" si="54"/>
        <v>0</v>
      </c>
      <c r="G150" s="63">
        <f t="shared" si="54"/>
        <v>0</v>
      </c>
      <c r="H150" s="63">
        <f t="shared" si="54"/>
        <v>0</v>
      </c>
      <c r="I150" s="63">
        <f t="shared" si="54"/>
        <v>0</v>
      </c>
      <c r="J150" s="63">
        <f t="shared" si="54"/>
        <v>0</v>
      </c>
      <c r="K150" s="63">
        <f t="shared" si="54"/>
        <v>0</v>
      </c>
      <c r="L150" s="63">
        <f t="shared" si="54"/>
        <v>0</v>
      </c>
      <c r="M150" s="63">
        <f t="shared" si="54"/>
        <v>0</v>
      </c>
      <c r="N150" s="63">
        <f t="shared" si="54"/>
        <v>0</v>
      </c>
      <c r="O150" s="63">
        <f t="shared" si="54"/>
        <v>0</v>
      </c>
      <c r="P150" s="63">
        <f t="shared" si="54"/>
        <v>0</v>
      </c>
      <c r="Q150" s="63">
        <f t="shared" si="54"/>
        <v>0</v>
      </c>
      <c r="R150" s="63">
        <f t="shared" si="54"/>
        <v>0</v>
      </c>
      <c r="S150" s="63">
        <f t="shared" si="54"/>
        <v>0</v>
      </c>
      <c r="T150" s="63">
        <f t="shared" si="54"/>
        <v>0</v>
      </c>
      <c r="U150" s="63">
        <f t="shared" si="54"/>
        <v>0</v>
      </c>
      <c r="V150" s="63">
        <f t="shared" si="54"/>
        <v>0</v>
      </c>
      <c r="W150" s="58">
        <f t="shared" si="41"/>
        <v>0</v>
      </c>
      <c r="X150"/>
      <c r="Y150"/>
      <c r="Z150"/>
      <c r="AA150"/>
      <c r="AB150"/>
      <c r="AC150"/>
      <c r="AD150"/>
      <c r="AE150"/>
      <c r="AF150"/>
      <c r="AG150"/>
      <c r="AH150"/>
      <c r="AI150"/>
    </row>
    <row r="151" spans="1:35" s="48" customFormat="1" x14ac:dyDescent="0.4">
      <c r="A151" s="40"/>
      <c r="B151" s="63"/>
      <c r="C151" s="63"/>
      <c r="D151" s="63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58">
        <f t="shared" si="41"/>
        <v>0</v>
      </c>
      <c r="X151"/>
      <c r="Y151"/>
      <c r="Z151"/>
      <c r="AA151"/>
      <c r="AB151"/>
      <c r="AC151"/>
      <c r="AD151"/>
      <c r="AE151"/>
      <c r="AF151"/>
      <c r="AG151"/>
      <c r="AH151"/>
      <c r="AI151"/>
    </row>
    <row r="152" spans="1:35" s="48" customFormat="1" ht="16.5" x14ac:dyDescent="0.85">
      <c r="A152" s="59" t="s">
        <v>118</v>
      </c>
      <c r="B152" s="64">
        <f>SUM(B138:B151)</f>
        <v>0</v>
      </c>
      <c r="C152" s="64">
        <f t="shared" ref="C152:U152" si="55">SUM(C138:C151)</f>
        <v>0</v>
      </c>
      <c r="D152" s="64">
        <f t="shared" si="55"/>
        <v>0</v>
      </c>
      <c r="E152" s="64">
        <f>SUM(E138:E151)</f>
        <v>0</v>
      </c>
      <c r="F152" s="64">
        <f t="shared" si="55"/>
        <v>0</v>
      </c>
      <c r="G152" s="64">
        <f t="shared" si="55"/>
        <v>0</v>
      </c>
      <c r="H152" s="64">
        <f t="shared" si="55"/>
        <v>0</v>
      </c>
      <c r="I152" s="64">
        <f t="shared" si="55"/>
        <v>0</v>
      </c>
      <c r="J152" s="64">
        <f t="shared" si="55"/>
        <v>0</v>
      </c>
      <c r="K152" s="64">
        <f t="shared" si="55"/>
        <v>0</v>
      </c>
      <c r="L152" s="64">
        <f t="shared" si="55"/>
        <v>0</v>
      </c>
      <c r="M152" s="64">
        <f t="shared" si="55"/>
        <v>0</v>
      </c>
      <c r="N152" s="64">
        <f t="shared" si="55"/>
        <v>0</v>
      </c>
      <c r="O152" s="64">
        <f t="shared" si="55"/>
        <v>0</v>
      </c>
      <c r="P152" s="64">
        <f t="shared" si="55"/>
        <v>0</v>
      </c>
      <c r="Q152" s="64">
        <f t="shared" si="55"/>
        <v>0</v>
      </c>
      <c r="R152" s="64">
        <f t="shared" si="55"/>
        <v>0</v>
      </c>
      <c r="S152" s="64">
        <f t="shared" si="55"/>
        <v>0</v>
      </c>
      <c r="T152" s="64">
        <f t="shared" si="55"/>
        <v>0</v>
      </c>
      <c r="U152" s="64">
        <f t="shared" si="55"/>
        <v>0</v>
      </c>
      <c r="V152" s="64">
        <f>SUM(V138:V151)</f>
        <v>0</v>
      </c>
      <c r="W152" s="122">
        <f t="shared" ref="W152" si="56">SUM(W138:W151)</f>
        <v>0</v>
      </c>
      <c r="X152"/>
      <c r="Y152"/>
      <c r="Z152"/>
      <c r="AA152"/>
      <c r="AB152"/>
      <c r="AC152"/>
      <c r="AD152"/>
      <c r="AE152"/>
      <c r="AF152"/>
      <c r="AG152"/>
      <c r="AH152"/>
      <c r="AI152"/>
    </row>
    <row r="153" spans="1:35" s="48" customFormat="1" x14ac:dyDescent="0.4">
      <c r="A153" s="40"/>
      <c r="B153" s="63"/>
      <c r="C153" s="63"/>
      <c r="D153" s="63"/>
      <c r="E153" s="63"/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58">
        <f t="shared" si="41"/>
        <v>0</v>
      </c>
      <c r="X153"/>
      <c r="Y153"/>
      <c r="Z153"/>
      <c r="AA153"/>
      <c r="AB153"/>
      <c r="AC153"/>
      <c r="AD153"/>
      <c r="AE153"/>
      <c r="AF153"/>
      <c r="AG153"/>
      <c r="AH153"/>
      <c r="AI153"/>
    </row>
    <row r="154" spans="1:35" s="51" customFormat="1" x14ac:dyDescent="0.4">
      <c r="A154" s="62"/>
      <c r="B154" s="150" t="s">
        <v>75</v>
      </c>
      <c r="C154" s="151"/>
      <c r="D154" s="152"/>
      <c r="E154" s="150" t="s">
        <v>97</v>
      </c>
      <c r="F154" s="151"/>
      <c r="G154" s="152"/>
      <c r="H154" s="150" t="s">
        <v>98</v>
      </c>
      <c r="I154" s="151"/>
      <c r="J154" s="152"/>
      <c r="K154" s="150" t="s">
        <v>128</v>
      </c>
      <c r="L154" s="151"/>
      <c r="M154" s="152"/>
      <c r="N154" s="150" t="s">
        <v>150</v>
      </c>
      <c r="O154" s="151"/>
      <c r="P154" s="152"/>
      <c r="Q154" s="150" t="s">
        <v>151</v>
      </c>
      <c r="R154" s="151"/>
      <c r="S154" s="152"/>
      <c r="T154" s="150" t="s">
        <v>152</v>
      </c>
      <c r="U154" s="151"/>
      <c r="V154" s="152"/>
      <c r="W154" s="58">
        <f t="shared" si="41"/>
        <v>0</v>
      </c>
      <c r="X154"/>
      <c r="Y154"/>
      <c r="Z154"/>
      <c r="AA154"/>
      <c r="AB154"/>
      <c r="AC154"/>
      <c r="AD154"/>
      <c r="AE154"/>
      <c r="AF154"/>
      <c r="AG154"/>
      <c r="AH154"/>
      <c r="AI154"/>
    </row>
    <row r="155" spans="1:35" s="51" customFormat="1" x14ac:dyDescent="0.4">
      <c r="A155" s="62" t="s">
        <v>119</v>
      </c>
      <c r="B155" s="49" t="s">
        <v>61</v>
      </c>
      <c r="C155" s="49" t="s">
        <v>77</v>
      </c>
      <c r="D155" s="49" t="s">
        <v>78</v>
      </c>
      <c r="E155" s="49" t="s">
        <v>79</v>
      </c>
      <c r="F155" s="49" t="s">
        <v>80</v>
      </c>
      <c r="G155" s="49" t="s">
        <v>81</v>
      </c>
      <c r="H155" s="49" t="s">
        <v>82</v>
      </c>
      <c r="I155" s="49" t="s">
        <v>83</v>
      </c>
      <c r="J155" s="49" t="s">
        <v>84</v>
      </c>
      <c r="K155" s="49" t="s">
        <v>85</v>
      </c>
      <c r="L155" s="49" t="s">
        <v>86</v>
      </c>
      <c r="M155" s="49" t="s">
        <v>87</v>
      </c>
      <c r="N155" s="49" t="s">
        <v>99</v>
      </c>
      <c r="O155" s="49" t="s">
        <v>100</v>
      </c>
      <c r="P155" s="49" t="s">
        <v>101</v>
      </c>
      <c r="Q155" s="49" t="s">
        <v>102</v>
      </c>
      <c r="R155" s="49" t="s">
        <v>103</v>
      </c>
      <c r="S155" s="49" t="s">
        <v>104</v>
      </c>
      <c r="T155" s="49" t="s">
        <v>129</v>
      </c>
      <c r="U155" s="49" t="s">
        <v>130</v>
      </c>
      <c r="V155" s="49" t="s">
        <v>131</v>
      </c>
      <c r="W155" s="58"/>
      <c r="X155"/>
      <c r="Y155"/>
      <c r="Z155"/>
      <c r="AA155"/>
      <c r="AB155"/>
      <c r="AC155"/>
      <c r="AD155"/>
      <c r="AE155"/>
      <c r="AF155"/>
      <c r="AG155"/>
      <c r="AH155"/>
      <c r="AI155"/>
    </row>
    <row r="156" spans="1:35" s="48" customFormat="1" x14ac:dyDescent="0.4">
      <c r="A156" s="41" t="str">
        <f>A5</f>
        <v>Fall 24</v>
      </c>
      <c r="B156" s="56">
        <f>B86+B138</f>
        <v>0</v>
      </c>
      <c r="C156" s="56">
        <f t="shared" ref="C156:V156" si="57">C86+C138</f>
        <v>0</v>
      </c>
      <c r="D156" s="56">
        <f t="shared" si="57"/>
        <v>0</v>
      </c>
      <c r="E156" s="56">
        <f t="shared" si="57"/>
        <v>0</v>
      </c>
      <c r="F156" s="56">
        <f t="shared" si="57"/>
        <v>0</v>
      </c>
      <c r="G156" s="56">
        <f t="shared" si="57"/>
        <v>0</v>
      </c>
      <c r="H156" s="56">
        <f t="shared" si="57"/>
        <v>0</v>
      </c>
      <c r="I156" s="56">
        <f t="shared" si="57"/>
        <v>0</v>
      </c>
      <c r="J156" s="56">
        <f t="shared" si="57"/>
        <v>0</v>
      </c>
      <c r="K156" s="56">
        <f t="shared" si="57"/>
        <v>0</v>
      </c>
      <c r="L156" s="56">
        <f t="shared" si="57"/>
        <v>0</v>
      </c>
      <c r="M156" s="56">
        <f t="shared" si="57"/>
        <v>0</v>
      </c>
      <c r="N156" s="56">
        <f t="shared" si="57"/>
        <v>0</v>
      </c>
      <c r="O156" s="56">
        <f t="shared" si="57"/>
        <v>0</v>
      </c>
      <c r="P156" s="56">
        <f t="shared" si="57"/>
        <v>0</v>
      </c>
      <c r="Q156" s="56">
        <f t="shared" si="57"/>
        <v>0</v>
      </c>
      <c r="R156" s="56">
        <f t="shared" si="57"/>
        <v>0</v>
      </c>
      <c r="S156" s="56">
        <f t="shared" si="57"/>
        <v>0</v>
      </c>
      <c r="T156" s="56">
        <f t="shared" si="57"/>
        <v>0</v>
      </c>
      <c r="U156" s="56">
        <f t="shared" si="57"/>
        <v>0</v>
      </c>
      <c r="V156" s="56">
        <f t="shared" si="57"/>
        <v>0</v>
      </c>
      <c r="W156" s="58">
        <f t="shared" si="41"/>
        <v>0</v>
      </c>
      <c r="X156"/>
      <c r="Y156"/>
      <c r="Z156"/>
      <c r="AA156"/>
      <c r="AB156"/>
      <c r="AC156"/>
      <c r="AD156"/>
      <c r="AE156"/>
      <c r="AF156"/>
      <c r="AG156"/>
      <c r="AH156"/>
      <c r="AI156"/>
    </row>
    <row r="157" spans="1:35" s="48" customFormat="1" x14ac:dyDescent="0.4">
      <c r="A157" s="41" t="str">
        <f t="shared" ref="A157:A168" si="58">A6</f>
        <v>Spring 25</v>
      </c>
      <c r="B157" s="56">
        <f t="shared" ref="B157:V157" si="59">B87+B139</f>
        <v>0</v>
      </c>
      <c r="C157" s="56">
        <f t="shared" si="59"/>
        <v>0</v>
      </c>
      <c r="D157" s="56">
        <f t="shared" si="59"/>
        <v>0</v>
      </c>
      <c r="E157" s="56">
        <f t="shared" si="59"/>
        <v>0</v>
      </c>
      <c r="F157" s="56">
        <f t="shared" si="59"/>
        <v>0</v>
      </c>
      <c r="G157" s="56">
        <f t="shared" si="59"/>
        <v>0</v>
      </c>
      <c r="H157" s="56">
        <f t="shared" si="59"/>
        <v>0</v>
      </c>
      <c r="I157" s="56">
        <f t="shared" si="59"/>
        <v>0</v>
      </c>
      <c r="J157" s="56">
        <f t="shared" si="59"/>
        <v>0</v>
      </c>
      <c r="K157" s="56">
        <f t="shared" si="59"/>
        <v>0</v>
      </c>
      <c r="L157" s="56">
        <f t="shared" si="59"/>
        <v>0</v>
      </c>
      <c r="M157" s="56">
        <f t="shared" si="59"/>
        <v>0</v>
      </c>
      <c r="N157" s="56">
        <f t="shared" si="59"/>
        <v>0</v>
      </c>
      <c r="O157" s="56">
        <f t="shared" si="59"/>
        <v>0</v>
      </c>
      <c r="P157" s="56">
        <f t="shared" si="59"/>
        <v>0</v>
      </c>
      <c r="Q157" s="56">
        <f t="shared" si="59"/>
        <v>0</v>
      </c>
      <c r="R157" s="56">
        <f t="shared" si="59"/>
        <v>0</v>
      </c>
      <c r="S157" s="56">
        <f t="shared" si="59"/>
        <v>0</v>
      </c>
      <c r="T157" s="56">
        <f t="shared" si="59"/>
        <v>0</v>
      </c>
      <c r="U157" s="56">
        <f t="shared" si="59"/>
        <v>0</v>
      </c>
      <c r="V157" s="56">
        <f t="shared" si="59"/>
        <v>0</v>
      </c>
      <c r="W157" s="58">
        <f t="shared" si="41"/>
        <v>0</v>
      </c>
      <c r="X157"/>
      <c r="Y157"/>
      <c r="Z157"/>
      <c r="AA157"/>
      <c r="AB157"/>
      <c r="AC157"/>
      <c r="AD157"/>
      <c r="AE157"/>
      <c r="AF157"/>
      <c r="AG157"/>
      <c r="AH157"/>
      <c r="AI157"/>
    </row>
    <row r="158" spans="1:35" s="48" customFormat="1" x14ac:dyDescent="0.4">
      <c r="A158" s="41" t="str">
        <f t="shared" si="58"/>
        <v>Fall 25</v>
      </c>
      <c r="B158" s="56">
        <f t="shared" ref="B158:V158" si="60">B88+B140</f>
        <v>0</v>
      </c>
      <c r="C158" s="56">
        <f t="shared" si="60"/>
        <v>0</v>
      </c>
      <c r="D158" s="56">
        <f t="shared" si="60"/>
        <v>0</v>
      </c>
      <c r="E158" s="56">
        <f t="shared" si="60"/>
        <v>0</v>
      </c>
      <c r="F158" s="56">
        <f t="shared" si="60"/>
        <v>0</v>
      </c>
      <c r="G158" s="56">
        <f t="shared" si="60"/>
        <v>0</v>
      </c>
      <c r="H158" s="56">
        <f t="shared" si="60"/>
        <v>0</v>
      </c>
      <c r="I158" s="56">
        <f t="shared" si="60"/>
        <v>0</v>
      </c>
      <c r="J158" s="56">
        <f t="shared" si="60"/>
        <v>0</v>
      </c>
      <c r="K158" s="56">
        <f t="shared" si="60"/>
        <v>0</v>
      </c>
      <c r="L158" s="56">
        <f t="shared" si="60"/>
        <v>0</v>
      </c>
      <c r="M158" s="56">
        <f t="shared" si="60"/>
        <v>0</v>
      </c>
      <c r="N158" s="56">
        <f t="shared" si="60"/>
        <v>0</v>
      </c>
      <c r="O158" s="56">
        <f t="shared" si="60"/>
        <v>0</v>
      </c>
      <c r="P158" s="56">
        <f t="shared" si="60"/>
        <v>0</v>
      </c>
      <c r="Q158" s="56">
        <f t="shared" si="60"/>
        <v>0</v>
      </c>
      <c r="R158" s="56">
        <f t="shared" si="60"/>
        <v>0</v>
      </c>
      <c r="S158" s="56">
        <f t="shared" si="60"/>
        <v>0</v>
      </c>
      <c r="T158" s="56">
        <f t="shared" si="60"/>
        <v>0</v>
      </c>
      <c r="U158" s="56">
        <f t="shared" si="60"/>
        <v>0</v>
      </c>
      <c r="V158" s="56">
        <f t="shared" si="60"/>
        <v>0</v>
      </c>
      <c r="W158" s="58">
        <f t="shared" si="41"/>
        <v>0</v>
      </c>
      <c r="X158"/>
      <c r="Y158"/>
      <c r="Z158"/>
      <c r="AA158"/>
      <c r="AB158"/>
      <c r="AC158"/>
      <c r="AD158"/>
      <c r="AE158"/>
      <c r="AF158"/>
      <c r="AG158"/>
      <c r="AH158"/>
      <c r="AI158"/>
    </row>
    <row r="159" spans="1:35" s="48" customFormat="1" x14ac:dyDescent="0.4">
      <c r="A159" s="41" t="str">
        <f t="shared" si="58"/>
        <v>Spring 26</v>
      </c>
      <c r="B159" s="56">
        <f t="shared" ref="B159:V159" si="61">B89+B141</f>
        <v>0</v>
      </c>
      <c r="C159" s="56">
        <f t="shared" si="61"/>
        <v>0</v>
      </c>
      <c r="D159" s="56">
        <f t="shared" si="61"/>
        <v>0</v>
      </c>
      <c r="E159" s="56">
        <f t="shared" si="61"/>
        <v>0</v>
      </c>
      <c r="F159" s="56">
        <f>F89+F141</f>
        <v>0</v>
      </c>
      <c r="G159" s="56">
        <f t="shared" si="61"/>
        <v>0</v>
      </c>
      <c r="H159" s="56">
        <f t="shared" si="61"/>
        <v>0</v>
      </c>
      <c r="I159" s="56">
        <f t="shared" si="61"/>
        <v>0</v>
      </c>
      <c r="J159" s="56">
        <f t="shared" si="61"/>
        <v>0</v>
      </c>
      <c r="K159" s="56">
        <f t="shared" si="61"/>
        <v>0</v>
      </c>
      <c r="L159" s="56">
        <f t="shared" si="61"/>
        <v>0</v>
      </c>
      <c r="M159" s="56">
        <f t="shared" si="61"/>
        <v>0</v>
      </c>
      <c r="N159" s="56">
        <f t="shared" si="61"/>
        <v>0</v>
      </c>
      <c r="O159" s="56">
        <f t="shared" si="61"/>
        <v>0</v>
      </c>
      <c r="P159" s="56">
        <f t="shared" si="61"/>
        <v>0</v>
      </c>
      <c r="Q159" s="56">
        <f t="shared" si="61"/>
        <v>0</v>
      </c>
      <c r="R159" s="56">
        <f t="shared" si="61"/>
        <v>0</v>
      </c>
      <c r="S159" s="56">
        <f t="shared" si="61"/>
        <v>0</v>
      </c>
      <c r="T159" s="56">
        <f t="shared" si="61"/>
        <v>0</v>
      </c>
      <c r="U159" s="56">
        <f t="shared" si="61"/>
        <v>0</v>
      </c>
      <c r="V159" s="56">
        <f t="shared" si="61"/>
        <v>0</v>
      </c>
      <c r="W159" s="58">
        <f t="shared" si="41"/>
        <v>0</v>
      </c>
      <c r="X159"/>
      <c r="Y159"/>
      <c r="Z159"/>
      <c r="AA159"/>
      <c r="AB159"/>
      <c r="AC159"/>
      <c r="AD159"/>
      <c r="AE159"/>
      <c r="AF159"/>
      <c r="AG159"/>
      <c r="AH159"/>
      <c r="AI159"/>
    </row>
    <row r="160" spans="1:35" s="48" customFormat="1" x14ac:dyDescent="0.4">
      <c r="A160" s="41" t="str">
        <f t="shared" si="58"/>
        <v>Fall 26</v>
      </c>
      <c r="B160" s="56">
        <f t="shared" ref="B160:V160" si="62">B90+B142</f>
        <v>0</v>
      </c>
      <c r="C160" s="56">
        <f t="shared" si="62"/>
        <v>0</v>
      </c>
      <c r="D160" s="56">
        <f t="shared" si="62"/>
        <v>0</v>
      </c>
      <c r="E160" s="56">
        <f t="shared" si="62"/>
        <v>0</v>
      </c>
      <c r="F160" s="56">
        <f t="shared" si="62"/>
        <v>0</v>
      </c>
      <c r="G160" s="56">
        <f t="shared" si="62"/>
        <v>0</v>
      </c>
      <c r="H160" s="56">
        <f t="shared" si="62"/>
        <v>0</v>
      </c>
      <c r="I160" s="56">
        <f t="shared" si="62"/>
        <v>0</v>
      </c>
      <c r="J160" s="56">
        <f t="shared" si="62"/>
        <v>0</v>
      </c>
      <c r="K160" s="56">
        <f t="shared" si="62"/>
        <v>0</v>
      </c>
      <c r="L160" s="56">
        <f t="shared" si="62"/>
        <v>0</v>
      </c>
      <c r="M160" s="56">
        <f t="shared" si="62"/>
        <v>0</v>
      </c>
      <c r="N160" s="56">
        <f t="shared" si="62"/>
        <v>0</v>
      </c>
      <c r="O160" s="56">
        <f t="shared" si="62"/>
        <v>0</v>
      </c>
      <c r="P160" s="56">
        <f t="shared" si="62"/>
        <v>0</v>
      </c>
      <c r="Q160" s="56">
        <f t="shared" si="62"/>
        <v>0</v>
      </c>
      <c r="R160" s="56">
        <f t="shared" si="62"/>
        <v>0</v>
      </c>
      <c r="S160" s="56">
        <f t="shared" si="62"/>
        <v>0</v>
      </c>
      <c r="T160" s="56">
        <f t="shared" si="62"/>
        <v>0</v>
      </c>
      <c r="U160" s="56">
        <f t="shared" si="62"/>
        <v>0</v>
      </c>
      <c r="V160" s="56">
        <f t="shared" si="62"/>
        <v>0</v>
      </c>
      <c r="W160" s="58">
        <f t="shared" si="41"/>
        <v>0</v>
      </c>
      <c r="X160"/>
      <c r="Y160"/>
      <c r="Z160"/>
      <c r="AA160"/>
      <c r="AB160"/>
      <c r="AC160"/>
      <c r="AD160"/>
      <c r="AE160"/>
      <c r="AF160"/>
      <c r="AG160"/>
      <c r="AH160"/>
      <c r="AI160"/>
    </row>
    <row r="161" spans="1:35" s="48" customFormat="1" x14ac:dyDescent="0.4">
      <c r="A161" s="41" t="str">
        <f t="shared" si="58"/>
        <v>Spring 27</v>
      </c>
      <c r="B161" s="56">
        <f t="shared" ref="B161:V161" si="63">B91+B143</f>
        <v>0</v>
      </c>
      <c r="C161" s="56">
        <f t="shared" si="63"/>
        <v>0</v>
      </c>
      <c r="D161" s="56">
        <f t="shared" si="63"/>
        <v>0</v>
      </c>
      <c r="E161" s="56">
        <f t="shared" si="63"/>
        <v>0</v>
      </c>
      <c r="F161" s="56">
        <f t="shared" si="63"/>
        <v>0</v>
      </c>
      <c r="G161" s="56">
        <f t="shared" si="63"/>
        <v>0</v>
      </c>
      <c r="H161" s="56">
        <f t="shared" si="63"/>
        <v>0</v>
      </c>
      <c r="I161" s="56">
        <f t="shared" si="63"/>
        <v>0</v>
      </c>
      <c r="J161" s="56">
        <f t="shared" si="63"/>
        <v>0</v>
      </c>
      <c r="K161" s="56">
        <f t="shared" si="63"/>
        <v>0</v>
      </c>
      <c r="L161" s="56">
        <f t="shared" si="63"/>
        <v>0</v>
      </c>
      <c r="M161" s="56">
        <f t="shared" si="63"/>
        <v>0</v>
      </c>
      <c r="N161" s="56">
        <f t="shared" si="63"/>
        <v>0</v>
      </c>
      <c r="O161" s="56">
        <f t="shared" si="63"/>
        <v>0</v>
      </c>
      <c r="P161" s="56">
        <f t="shared" si="63"/>
        <v>0</v>
      </c>
      <c r="Q161" s="56">
        <f t="shared" si="63"/>
        <v>0</v>
      </c>
      <c r="R161" s="56">
        <f t="shared" si="63"/>
        <v>0</v>
      </c>
      <c r="S161" s="56">
        <f t="shared" si="63"/>
        <v>0</v>
      </c>
      <c r="T161" s="56">
        <f t="shared" si="63"/>
        <v>0</v>
      </c>
      <c r="U161" s="56">
        <f t="shared" si="63"/>
        <v>0</v>
      </c>
      <c r="V161" s="56">
        <f t="shared" si="63"/>
        <v>0</v>
      </c>
      <c r="W161" s="58">
        <f t="shared" si="41"/>
        <v>0</v>
      </c>
      <c r="X161"/>
      <c r="Y161"/>
      <c r="Z161"/>
      <c r="AA161"/>
      <c r="AB161"/>
      <c r="AC161"/>
      <c r="AD161"/>
      <c r="AE161"/>
      <c r="AF161"/>
      <c r="AG161"/>
      <c r="AH161"/>
      <c r="AI161"/>
    </row>
    <row r="162" spans="1:35" s="48" customFormat="1" x14ac:dyDescent="0.4">
      <c r="A162" s="41" t="str">
        <f t="shared" si="58"/>
        <v>Fall 27</v>
      </c>
      <c r="B162" s="56">
        <f t="shared" ref="B162:V162" si="64">B92+B144</f>
        <v>0</v>
      </c>
      <c r="C162" s="56">
        <f t="shared" si="64"/>
        <v>0</v>
      </c>
      <c r="D162" s="56">
        <f t="shared" si="64"/>
        <v>0</v>
      </c>
      <c r="E162" s="56">
        <f t="shared" si="64"/>
        <v>0</v>
      </c>
      <c r="F162" s="56">
        <f t="shared" si="64"/>
        <v>0</v>
      </c>
      <c r="G162" s="56">
        <f t="shared" si="64"/>
        <v>0</v>
      </c>
      <c r="H162" s="56">
        <f t="shared" si="64"/>
        <v>0</v>
      </c>
      <c r="I162" s="56">
        <f t="shared" si="64"/>
        <v>0</v>
      </c>
      <c r="J162" s="56">
        <f t="shared" si="64"/>
        <v>0</v>
      </c>
      <c r="K162" s="56">
        <f t="shared" si="64"/>
        <v>0</v>
      </c>
      <c r="L162" s="56">
        <f t="shared" si="64"/>
        <v>0</v>
      </c>
      <c r="M162" s="56">
        <f t="shared" si="64"/>
        <v>0</v>
      </c>
      <c r="N162" s="56">
        <f t="shared" si="64"/>
        <v>0</v>
      </c>
      <c r="O162" s="56">
        <f t="shared" si="64"/>
        <v>0</v>
      </c>
      <c r="P162" s="56">
        <f t="shared" si="64"/>
        <v>0</v>
      </c>
      <c r="Q162" s="56">
        <f t="shared" si="64"/>
        <v>0</v>
      </c>
      <c r="R162" s="56">
        <f t="shared" si="64"/>
        <v>0</v>
      </c>
      <c r="S162" s="56">
        <f t="shared" si="64"/>
        <v>0</v>
      </c>
      <c r="T162" s="56">
        <f t="shared" si="64"/>
        <v>0</v>
      </c>
      <c r="U162" s="56">
        <f t="shared" si="64"/>
        <v>0</v>
      </c>
      <c r="V162" s="56">
        <f t="shared" si="64"/>
        <v>0</v>
      </c>
      <c r="W162" s="58">
        <f t="shared" si="41"/>
        <v>0</v>
      </c>
      <c r="X162"/>
      <c r="Y162"/>
      <c r="Z162"/>
      <c r="AA162"/>
      <c r="AB162"/>
      <c r="AC162"/>
      <c r="AD162"/>
      <c r="AE162"/>
      <c r="AF162"/>
      <c r="AG162"/>
      <c r="AH162"/>
      <c r="AI162"/>
    </row>
    <row r="163" spans="1:35" s="48" customFormat="1" x14ac:dyDescent="0.4">
      <c r="A163" s="41" t="str">
        <f t="shared" si="58"/>
        <v>Spring 28</v>
      </c>
      <c r="B163" s="56">
        <f t="shared" ref="B163:V163" si="65">B93+B145</f>
        <v>0</v>
      </c>
      <c r="C163" s="56">
        <f t="shared" si="65"/>
        <v>0</v>
      </c>
      <c r="D163" s="56">
        <f t="shared" si="65"/>
        <v>0</v>
      </c>
      <c r="E163" s="56">
        <f t="shared" si="65"/>
        <v>0</v>
      </c>
      <c r="F163" s="56">
        <f t="shared" si="65"/>
        <v>0</v>
      </c>
      <c r="G163" s="56">
        <f t="shared" si="65"/>
        <v>0</v>
      </c>
      <c r="H163" s="56">
        <f t="shared" si="65"/>
        <v>0</v>
      </c>
      <c r="I163" s="56">
        <f t="shared" si="65"/>
        <v>0</v>
      </c>
      <c r="J163" s="56">
        <f t="shared" si="65"/>
        <v>0</v>
      </c>
      <c r="K163" s="56">
        <f t="shared" si="65"/>
        <v>0</v>
      </c>
      <c r="L163" s="56">
        <f t="shared" si="65"/>
        <v>0</v>
      </c>
      <c r="M163" s="56">
        <f t="shared" si="65"/>
        <v>0</v>
      </c>
      <c r="N163" s="56">
        <f t="shared" si="65"/>
        <v>0</v>
      </c>
      <c r="O163" s="56">
        <f t="shared" si="65"/>
        <v>0</v>
      </c>
      <c r="P163" s="56">
        <f t="shared" si="65"/>
        <v>0</v>
      </c>
      <c r="Q163" s="56">
        <f t="shared" si="65"/>
        <v>0</v>
      </c>
      <c r="R163" s="56">
        <f t="shared" si="65"/>
        <v>0</v>
      </c>
      <c r="S163" s="56">
        <f t="shared" si="65"/>
        <v>0</v>
      </c>
      <c r="T163" s="56">
        <f t="shared" si="65"/>
        <v>0</v>
      </c>
      <c r="U163" s="56">
        <f t="shared" si="65"/>
        <v>0</v>
      </c>
      <c r="V163" s="56">
        <f t="shared" si="65"/>
        <v>0</v>
      </c>
      <c r="W163" s="58">
        <f t="shared" si="41"/>
        <v>0</v>
      </c>
      <c r="X163"/>
      <c r="Y163"/>
      <c r="Z163"/>
      <c r="AA163"/>
      <c r="AB163"/>
      <c r="AC163"/>
      <c r="AD163"/>
      <c r="AE163"/>
      <c r="AF163"/>
      <c r="AG163"/>
      <c r="AH163"/>
      <c r="AI163"/>
    </row>
    <row r="164" spans="1:35" s="48" customFormat="1" x14ac:dyDescent="0.4">
      <c r="A164" s="41" t="str">
        <f t="shared" si="58"/>
        <v>Fall 28</v>
      </c>
      <c r="B164" s="56">
        <f t="shared" ref="B164:V164" si="66">B94+B146</f>
        <v>0</v>
      </c>
      <c r="C164" s="56">
        <f t="shared" si="66"/>
        <v>0</v>
      </c>
      <c r="D164" s="56">
        <f t="shared" si="66"/>
        <v>0</v>
      </c>
      <c r="E164" s="56">
        <f t="shared" si="66"/>
        <v>0</v>
      </c>
      <c r="F164" s="56">
        <f t="shared" si="66"/>
        <v>0</v>
      </c>
      <c r="G164" s="56">
        <f t="shared" si="66"/>
        <v>0</v>
      </c>
      <c r="H164" s="56">
        <f t="shared" si="66"/>
        <v>0</v>
      </c>
      <c r="I164" s="56">
        <f t="shared" si="66"/>
        <v>0</v>
      </c>
      <c r="J164" s="56">
        <f t="shared" si="66"/>
        <v>0</v>
      </c>
      <c r="K164" s="56">
        <f t="shared" si="66"/>
        <v>0</v>
      </c>
      <c r="L164" s="56">
        <f t="shared" si="66"/>
        <v>0</v>
      </c>
      <c r="M164" s="56">
        <f t="shared" si="66"/>
        <v>0</v>
      </c>
      <c r="N164" s="56">
        <f t="shared" si="66"/>
        <v>0</v>
      </c>
      <c r="O164" s="56">
        <f t="shared" si="66"/>
        <v>0</v>
      </c>
      <c r="P164" s="56">
        <f t="shared" si="66"/>
        <v>0</v>
      </c>
      <c r="Q164" s="56">
        <f t="shared" si="66"/>
        <v>0</v>
      </c>
      <c r="R164" s="56">
        <f t="shared" si="66"/>
        <v>0</v>
      </c>
      <c r="S164" s="56">
        <f t="shared" si="66"/>
        <v>0</v>
      </c>
      <c r="T164" s="56">
        <f t="shared" si="66"/>
        <v>0</v>
      </c>
      <c r="U164" s="56">
        <f t="shared" si="66"/>
        <v>0</v>
      </c>
      <c r="V164" s="56">
        <f t="shared" si="66"/>
        <v>0</v>
      </c>
      <c r="W164" s="58">
        <f t="shared" si="41"/>
        <v>0</v>
      </c>
      <c r="X164"/>
      <c r="Y164"/>
      <c r="Z164"/>
      <c r="AA164"/>
      <c r="AB164"/>
      <c r="AC164"/>
      <c r="AD164"/>
      <c r="AE164"/>
      <c r="AF164"/>
      <c r="AG164"/>
      <c r="AH164"/>
      <c r="AI164"/>
    </row>
    <row r="165" spans="1:35" s="48" customFormat="1" x14ac:dyDescent="0.4">
      <c r="A165" s="41" t="str">
        <f t="shared" si="58"/>
        <v>Spring 29</v>
      </c>
      <c r="B165" s="56">
        <f t="shared" ref="B165:V165" si="67">B95+B147</f>
        <v>0</v>
      </c>
      <c r="C165" s="56">
        <f t="shared" si="67"/>
        <v>0</v>
      </c>
      <c r="D165" s="56">
        <f t="shared" si="67"/>
        <v>0</v>
      </c>
      <c r="E165" s="56">
        <f t="shared" si="67"/>
        <v>0</v>
      </c>
      <c r="F165" s="56">
        <f t="shared" si="67"/>
        <v>0</v>
      </c>
      <c r="G165" s="56">
        <f t="shared" si="67"/>
        <v>0</v>
      </c>
      <c r="H165" s="56">
        <f t="shared" si="67"/>
        <v>0</v>
      </c>
      <c r="I165" s="56">
        <f t="shared" si="67"/>
        <v>0</v>
      </c>
      <c r="J165" s="56">
        <f t="shared" si="67"/>
        <v>0</v>
      </c>
      <c r="K165" s="56">
        <f t="shared" si="67"/>
        <v>0</v>
      </c>
      <c r="L165" s="56">
        <f t="shared" si="67"/>
        <v>0</v>
      </c>
      <c r="M165" s="56">
        <f t="shared" si="67"/>
        <v>0</v>
      </c>
      <c r="N165" s="56">
        <f t="shared" si="67"/>
        <v>0</v>
      </c>
      <c r="O165" s="56">
        <f t="shared" si="67"/>
        <v>0</v>
      </c>
      <c r="P165" s="56">
        <f t="shared" si="67"/>
        <v>0</v>
      </c>
      <c r="Q165" s="56">
        <f t="shared" si="67"/>
        <v>0</v>
      </c>
      <c r="R165" s="56">
        <f t="shared" si="67"/>
        <v>0</v>
      </c>
      <c r="S165" s="56">
        <f t="shared" si="67"/>
        <v>0</v>
      </c>
      <c r="T165" s="56">
        <f t="shared" si="67"/>
        <v>0</v>
      </c>
      <c r="U165" s="56">
        <f t="shared" si="67"/>
        <v>0</v>
      </c>
      <c r="V165" s="56">
        <f t="shared" si="67"/>
        <v>0</v>
      </c>
      <c r="W165" s="58">
        <f t="shared" si="41"/>
        <v>0</v>
      </c>
      <c r="X165"/>
      <c r="Y165"/>
      <c r="Z165"/>
      <c r="AA165"/>
      <c r="AB165"/>
      <c r="AC165"/>
      <c r="AD165"/>
      <c r="AE165"/>
      <c r="AF165"/>
      <c r="AG165"/>
      <c r="AH165"/>
      <c r="AI165"/>
    </row>
    <row r="166" spans="1:35" s="48" customFormat="1" x14ac:dyDescent="0.4">
      <c r="A166" s="41" t="str">
        <f t="shared" si="58"/>
        <v>Fall 29</v>
      </c>
      <c r="B166" s="56">
        <f t="shared" ref="B166:V166" si="68">B96+B148</f>
        <v>0</v>
      </c>
      <c r="C166" s="56">
        <f t="shared" si="68"/>
        <v>0</v>
      </c>
      <c r="D166" s="56">
        <f t="shared" si="68"/>
        <v>0</v>
      </c>
      <c r="E166" s="56">
        <f t="shared" si="68"/>
        <v>0</v>
      </c>
      <c r="F166" s="56">
        <f t="shared" si="68"/>
        <v>0</v>
      </c>
      <c r="G166" s="56">
        <f t="shared" si="68"/>
        <v>0</v>
      </c>
      <c r="H166" s="56">
        <f t="shared" si="68"/>
        <v>0</v>
      </c>
      <c r="I166" s="56">
        <f t="shared" si="68"/>
        <v>0</v>
      </c>
      <c r="J166" s="56">
        <f t="shared" si="68"/>
        <v>0</v>
      </c>
      <c r="K166" s="56">
        <f t="shared" si="68"/>
        <v>0</v>
      </c>
      <c r="L166" s="56">
        <f t="shared" si="68"/>
        <v>0</v>
      </c>
      <c r="M166" s="56">
        <f t="shared" si="68"/>
        <v>0</v>
      </c>
      <c r="N166" s="56">
        <f t="shared" si="68"/>
        <v>0</v>
      </c>
      <c r="O166" s="56">
        <f t="shared" si="68"/>
        <v>0</v>
      </c>
      <c r="P166" s="56">
        <f t="shared" si="68"/>
        <v>0</v>
      </c>
      <c r="Q166" s="56">
        <f t="shared" si="68"/>
        <v>0</v>
      </c>
      <c r="R166" s="56">
        <f t="shared" si="68"/>
        <v>0</v>
      </c>
      <c r="S166" s="56">
        <f t="shared" si="68"/>
        <v>0</v>
      </c>
      <c r="T166" s="56">
        <f t="shared" si="68"/>
        <v>0</v>
      </c>
      <c r="U166" s="56">
        <f t="shared" si="68"/>
        <v>0</v>
      </c>
      <c r="V166" s="56">
        <f t="shared" si="68"/>
        <v>0</v>
      </c>
      <c r="W166" s="58">
        <f t="shared" si="41"/>
        <v>0</v>
      </c>
      <c r="X166"/>
      <c r="Y166"/>
      <c r="Z166"/>
      <c r="AA166"/>
      <c r="AB166"/>
      <c r="AC166"/>
      <c r="AD166"/>
      <c r="AE166"/>
      <c r="AF166"/>
      <c r="AG166"/>
      <c r="AH166"/>
      <c r="AI166"/>
    </row>
    <row r="167" spans="1:35" s="48" customFormat="1" x14ac:dyDescent="0.4">
      <c r="A167" s="41" t="str">
        <f t="shared" si="58"/>
        <v>Spring 30</v>
      </c>
      <c r="B167" s="56">
        <f t="shared" ref="B167:V167" si="69">B97+B149</f>
        <v>0</v>
      </c>
      <c r="C167" s="56">
        <f t="shared" si="69"/>
        <v>0</v>
      </c>
      <c r="D167" s="56">
        <f t="shared" si="69"/>
        <v>0</v>
      </c>
      <c r="E167" s="56">
        <f t="shared" si="69"/>
        <v>0</v>
      </c>
      <c r="F167" s="56">
        <f t="shared" si="69"/>
        <v>0</v>
      </c>
      <c r="G167" s="56">
        <f t="shared" si="69"/>
        <v>0</v>
      </c>
      <c r="H167" s="56">
        <f t="shared" si="69"/>
        <v>0</v>
      </c>
      <c r="I167" s="56">
        <f t="shared" si="69"/>
        <v>0</v>
      </c>
      <c r="J167" s="56">
        <f t="shared" si="69"/>
        <v>0</v>
      </c>
      <c r="K167" s="56">
        <f t="shared" si="69"/>
        <v>0</v>
      </c>
      <c r="L167" s="56">
        <f t="shared" si="69"/>
        <v>0</v>
      </c>
      <c r="M167" s="56">
        <f t="shared" si="69"/>
        <v>0</v>
      </c>
      <c r="N167" s="56">
        <f t="shared" si="69"/>
        <v>0</v>
      </c>
      <c r="O167" s="56">
        <f t="shared" si="69"/>
        <v>0</v>
      </c>
      <c r="P167" s="56">
        <f t="shared" si="69"/>
        <v>0</v>
      </c>
      <c r="Q167" s="56">
        <f t="shared" si="69"/>
        <v>0</v>
      </c>
      <c r="R167" s="56">
        <f t="shared" si="69"/>
        <v>0</v>
      </c>
      <c r="S167" s="56">
        <f t="shared" si="69"/>
        <v>0</v>
      </c>
      <c r="T167" s="56">
        <f t="shared" si="69"/>
        <v>0</v>
      </c>
      <c r="U167" s="56">
        <f t="shared" si="69"/>
        <v>0</v>
      </c>
      <c r="V167" s="56">
        <f t="shared" si="69"/>
        <v>0</v>
      </c>
      <c r="W167" s="58">
        <f t="shared" si="41"/>
        <v>0</v>
      </c>
      <c r="X167"/>
      <c r="Y167"/>
      <c r="Z167"/>
      <c r="AA167"/>
      <c r="AB167"/>
      <c r="AC167"/>
      <c r="AD167"/>
      <c r="AE167"/>
      <c r="AF167"/>
      <c r="AG167"/>
      <c r="AH167"/>
      <c r="AI167"/>
    </row>
    <row r="168" spans="1:35" s="48" customFormat="1" x14ac:dyDescent="0.4">
      <c r="A168" s="41" t="str">
        <f t="shared" si="58"/>
        <v>Fall 30</v>
      </c>
      <c r="B168" s="56">
        <f t="shared" ref="B168:V168" si="70">B98+B150</f>
        <v>0</v>
      </c>
      <c r="C168" s="56">
        <f t="shared" si="70"/>
        <v>0</v>
      </c>
      <c r="D168" s="56">
        <f t="shared" si="70"/>
        <v>0</v>
      </c>
      <c r="E168" s="56">
        <f t="shared" si="70"/>
        <v>0</v>
      </c>
      <c r="F168" s="56">
        <f t="shared" si="70"/>
        <v>0</v>
      </c>
      <c r="G168" s="56">
        <f t="shared" si="70"/>
        <v>0</v>
      </c>
      <c r="H168" s="56">
        <f t="shared" si="70"/>
        <v>0</v>
      </c>
      <c r="I168" s="56">
        <f t="shared" si="70"/>
        <v>0</v>
      </c>
      <c r="J168" s="56">
        <f t="shared" si="70"/>
        <v>0</v>
      </c>
      <c r="K168" s="56">
        <f t="shared" si="70"/>
        <v>0</v>
      </c>
      <c r="L168" s="56">
        <f t="shared" si="70"/>
        <v>0</v>
      </c>
      <c r="M168" s="56">
        <f t="shared" si="70"/>
        <v>0</v>
      </c>
      <c r="N168" s="56">
        <f t="shared" si="70"/>
        <v>0</v>
      </c>
      <c r="O168" s="56">
        <f t="shared" si="70"/>
        <v>0</v>
      </c>
      <c r="P168" s="56">
        <f t="shared" si="70"/>
        <v>0</v>
      </c>
      <c r="Q168" s="56">
        <f t="shared" si="70"/>
        <v>0</v>
      </c>
      <c r="R168" s="56">
        <f t="shared" si="70"/>
        <v>0</v>
      </c>
      <c r="S168" s="56">
        <f t="shared" si="70"/>
        <v>0</v>
      </c>
      <c r="T168" s="56">
        <f t="shared" si="70"/>
        <v>0</v>
      </c>
      <c r="U168" s="56">
        <f t="shared" si="70"/>
        <v>0</v>
      </c>
      <c r="V168" s="56">
        <f t="shared" si="70"/>
        <v>0</v>
      </c>
      <c r="W168" s="58">
        <f t="shared" si="41"/>
        <v>0</v>
      </c>
      <c r="X168"/>
      <c r="Y168"/>
      <c r="Z168"/>
      <c r="AA168"/>
      <c r="AB168"/>
      <c r="AC168"/>
      <c r="AD168"/>
      <c r="AE168"/>
      <c r="AF168"/>
      <c r="AG168"/>
      <c r="AH168"/>
      <c r="AI168"/>
    </row>
    <row r="169" spans="1:35" s="48" customFormat="1" x14ac:dyDescent="0.4">
      <c r="A169" s="40"/>
      <c r="B169" s="56">
        <f t="shared" ref="B169:V169" si="71">B99+B151</f>
        <v>0</v>
      </c>
      <c r="C169" s="56">
        <f t="shared" si="71"/>
        <v>0</v>
      </c>
      <c r="D169" s="56">
        <f t="shared" si="71"/>
        <v>0</v>
      </c>
      <c r="E169" s="56">
        <f t="shared" si="71"/>
        <v>0</v>
      </c>
      <c r="F169" s="56">
        <f t="shared" si="71"/>
        <v>0</v>
      </c>
      <c r="G169" s="56">
        <f t="shared" si="71"/>
        <v>0</v>
      </c>
      <c r="H169" s="56">
        <f t="shared" si="71"/>
        <v>0</v>
      </c>
      <c r="I169" s="56">
        <f t="shared" si="71"/>
        <v>0</v>
      </c>
      <c r="J169" s="56">
        <f t="shared" si="71"/>
        <v>0</v>
      </c>
      <c r="K169" s="56">
        <f t="shared" si="71"/>
        <v>0</v>
      </c>
      <c r="L169" s="56">
        <f t="shared" si="71"/>
        <v>0</v>
      </c>
      <c r="M169" s="56">
        <f t="shared" si="71"/>
        <v>0</v>
      </c>
      <c r="N169" s="56">
        <f t="shared" si="71"/>
        <v>0</v>
      </c>
      <c r="O169" s="56">
        <f t="shared" si="71"/>
        <v>0</v>
      </c>
      <c r="P169" s="56">
        <f t="shared" si="71"/>
        <v>0</v>
      </c>
      <c r="Q169" s="56">
        <f t="shared" si="71"/>
        <v>0</v>
      </c>
      <c r="R169" s="56">
        <f t="shared" si="71"/>
        <v>0</v>
      </c>
      <c r="S169" s="56">
        <f t="shared" si="71"/>
        <v>0</v>
      </c>
      <c r="T169" s="56">
        <f t="shared" si="71"/>
        <v>0</v>
      </c>
      <c r="U169" s="56">
        <f t="shared" si="71"/>
        <v>0</v>
      </c>
      <c r="V169" s="56">
        <f t="shared" si="71"/>
        <v>0</v>
      </c>
      <c r="W169" s="58">
        <f t="shared" si="41"/>
        <v>0</v>
      </c>
      <c r="X169"/>
      <c r="Y169"/>
      <c r="Z169"/>
      <c r="AA169"/>
      <c r="AB169"/>
      <c r="AC169"/>
      <c r="AD169"/>
      <c r="AE169"/>
      <c r="AF169"/>
      <c r="AG169"/>
      <c r="AH169"/>
      <c r="AI169"/>
    </row>
    <row r="170" spans="1:35" s="1" customFormat="1" x14ac:dyDescent="0.4">
      <c r="A170" s="58" t="s">
        <v>121</v>
      </c>
      <c r="B170" s="60">
        <f>SUM(B156:B169)</f>
        <v>0</v>
      </c>
      <c r="C170" s="60">
        <f t="shared" ref="C170:W170" si="72">SUM(C156:C169)</f>
        <v>0</v>
      </c>
      <c r="D170" s="60">
        <f t="shared" si="72"/>
        <v>0</v>
      </c>
      <c r="E170" s="60">
        <f t="shared" si="72"/>
        <v>0</v>
      </c>
      <c r="F170" s="60">
        <f>SUM(F156:F169)</f>
        <v>0</v>
      </c>
      <c r="G170" s="60">
        <f t="shared" si="72"/>
        <v>0</v>
      </c>
      <c r="H170" s="60">
        <f t="shared" si="72"/>
        <v>0</v>
      </c>
      <c r="I170" s="60">
        <f t="shared" si="72"/>
        <v>0</v>
      </c>
      <c r="J170" s="60">
        <f t="shared" si="72"/>
        <v>0</v>
      </c>
      <c r="K170" s="60">
        <f t="shared" si="72"/>
        <v>0</v>
      </c>
      <c r="L170" s="60">
        <f t="shared" si="72"/>
        <v>0</v>
      </c>
      <c r="M170" s="60">
        <f t="shared" si="72"/>
        <v>0</v>
      </c>
      <c r="N170" s="60">
        <f t="shared" si="72"/>
        <v>0</v>
      </c>
      <c r="O170" s="60">
        <f t="shared" si="72"/>
        <v>0</v>
      </c>
      <c r="P170" s="60">
        <f t="shared" si="72"/>
        <v>0</v>
      </c>
      <c r="Q170" s="60">
        <f t="shared" si="72"/>
        <v>0</v>
      </c>
      <c r="R170" s="60">
        <f t="shared" si="72"/>
        <v>0</v>
      </c>
      <c r="S170" s="60">
        <f t="shared" si="72"/>
        <v>0</v>
      </c>
      <c r="T170" s="60">
        <f t="shared" si="72"/>
        <v>0</v>
      </c>
      <c r="U170" s="60">
        <f t="shared" si="72"/>
        <v>0</v>
      </c>
      <c r="V170" s="60">
        <f t="shared" si="72"/>
        <v>0</v>
      </c>
      <c r="W170" s="60">
        <f t="shared" si="72"/>
        <v>0</v>
      </c>
      <c r="X170" s="65"/>
      <c r="Y170"/>
      <c r="Z170"/>
      <c r="AA170"/>
      <c r="AB170"/>
      <c r="AC170"/>
      <c r="AD170"/>
      <c r="AE170"/>
      <c r="AF170"/>
      <c r="AG170"/>
      <c r="AH170"/>
      <c r="AI170"/>
    </row>
    <row r="171" spans="1:35" s="48" customFormat="1" x14ac:dyDescent="0.4">
      <c r="W171" s="119"/>
      <c r="X171"/>
      <c r="Y171"/>
      <c r="Z171"/>
      <c r="AA171"/>
      <c r="AB171"/>
      <c r="AC171"/>
      <c r="AD171"/>
      <c r="AE171"/>
      <c r="AF171"/>
      <c r="AG171"/>
      <c r="AH171"/>
      <c r="AI171"/>
    </row>
    <row r="172" spans="1:35" ht="12.75" x14ac:dyDescent="0.35">
      <c r="A172" s="48" t="s">
        <v>122</v>
      </c>
      <c r="B172" s="65">
        <f>B170*'General Assumptions'!$B$19</f>
        <v>0</v>
      </c>
      <c r="C172" s="65">
        <f>C170*'General Assumptions'!$B$19</f>
        <v>0</v>
      </c>
      <c r="D172" s="65">
        <f>D170*'General Assumptions'!$B$19</f>
        <v>0</v>
      </c>
      <c r="E172" s="65">
        <f>E170*'General Assumptions'!$B$19</f>
        <v>0</v>
      </c>
      <c r="F172" s="65">
        <f>F170*'General Assumptions'!$B$19</f>
        <v>0</v>
      </c>
      <c r="G172" s="65">
        <f>G170*'General Assumptions'!$B$19</f>
        <v>0</v>
      </c>
      <c r="H172" s="65">
        <f>H170*'General Assumptions'!$B$19</f>
        <v>0</v>
      </c>
      <c r="I172" s="65">
        <f>I170*'General Assumptions'!$B$19</f>
        <v>0</v>
      </c>
      <c r="J172" s="65">
        <f>J170*'General Assumptions'!$B$19</f>
        <v>0</v>
      </c>
      <c r="K172" s="65">
        <f>K170*'General Assumptions'!$B$19</f>
        <v>0</v>
      </c>
      <c r="L172" s="65">
        <f>L170*'General Assumptions'!$B$19</f>
        <v>0</v>
      </c>
      <c r="M172" s="65">
        <f>M170*'General Assumptions'!$B$19</f>
        <v>0</v>
      </c>
      <c r="N172" s="65">
        <f>N170*'General Assumptions'!$B$19</f>
        <v>0</v>
      </c>
      <c r="O172" s="65">
        <f>O170*'General Assumptions'!$B$19</f>
        <v>0</v>
      </c>
      <c r="P172" s="65">
        <f>P170*'General Assumptions'!$B$19</f>
        <v>0</v>
      </c>
      <c r="Q172" s="65">
        <f>Q170*'General Assumptions'!$B$19</f>
        <v>0</v>
      </c>
      <c r="R172" s="65">
        <f>R170*'General Assumptions'!$B$19</f>
        <v>0</v>
      </c>
      <c r="S172" s="65">
        <f>S170*'General Assumptions'!$B$19</f>
        <v>0</v>
      </c>
      <c r="T172" s="65">
        <f>T170*'General Assumptions'!$B$19</f>
        <v>0</v>
      </c>
      <c r="U172" s="65">
        <f>U170*'General Assumptions'!$B$19</f>
        <v>0</v>
      </c>
      <c r="V172" s="65">
        <f>V170*'General Assumptions'!$B$19</f>
        <v>0</v>
      </c>
      <c r="W172" s="46">
        <f>W170*'General Assumptions'!$B$19</f>
        <v>0</v>
      </c>
    </row>
    <row r="173" spans="1:35" x14ac:dyDescent="0.4">
      <c r="D173" s="65"/>
      <c r="G173" s="65"/>
      <c r="J173" s="65"/>
      <c r="M173" s="65"/>
      <c r="P173" s="66"/>
      <c r="S173" s="66"/>
      <c r="V173" s="66"/>
      <c r="W173" s="61"/>
    </row>
    <row r="174" spans="1:35" ht="13.9" x14ac:dyDescent="0.4">
      <c r="A174" s="48" t="s">
        <v>60</v>
      </c>
      <c r="B174" s="67">
        <f t="shared" ref="B174:W174" si="73">SUM(B170:B173)</f>
        <v>0</v>
      </c>
      <c r="C174" s="67">
        <f t="shared" si="73"/>
        <v>0</v>
      </c>
      <c r="D174" s="67">
        <f t="shared" si="73"/>
        <v>0</v>
      </c>
      <c r="E174" s="67">
        <f t="shared" si="73"/>
        <v>0</v>
      </c>
      <c r="F174" s="67">
        <f t="shared" si="73"/>
        <v>0</v>
      </c>
      <c r="G174" s="67">
        <f t="shared" si="73"/>
        <v>0</v>
      </c>
      <c r="H174" s="67">
        <f t="shared" si="73"/>
        <v>0</v>
      </c>
      <c r="I174" s="67">
        <f t="shared" si="73"/>
        <v>0</v>
      </c>
      <c r="J174" s="67">
        <f t="shared" si="73"/>
        <v>0</v>
      </c>
      <c r="K174" s="67">
        <f t="shared" si="73"/>
        <v>0</v>
      </c>
      <c r="L174" s="67">
        <f t="shared" si="73"/>
        <v>0</v>
      </c>
      <c r="M174" s="67">
        <f t="shared" si="73"/>
        <v>0</v>
      </c>
      <c r="N174" s="67">
        <f t="shared" si="73"/>
        <v>0</v>
      </c>
      <c r="O174" s="67">
        <f t="shared" si="73"/>
        <v>0</v>
      </c>
      <c r="P174" s="67">
        <f t="shared" si="73"/>
        <v>0</v>
      </c>
      <c r="Q174" s="67">
        <f t="shared" si="73"/>
        <v>0</v>
      </c>
      <c r="R174" s="67">
        <f t="shared" si="73"/>
        <v>0</v>
      </c>
      <c r="S174" s="67">
        <f t="shared" si="73"/>
        <v>0</v>
      </c>
      <c r="T174" s="67">
        <f t="shared" si="73"/>
        <v>0</v>
      </c>
      <c r="U174" s="67">
        <f t="shared" si="73"/>
        <v>0</v>
      </c>
      <c r="V174" s="67">
        <f t="shared" si="73"/>
        <v>0</v>
      </c>
      <c r="W174" s="123">
        <f t="shared" si="73"/>
        <v>0</v>
      </c>
    </row>
    <row r="176" spans="1:35" x14ac:dyDescent="0.4">
      <c r="A176" s="48" t="s">
        <v>134</v>
      </c>
      <c r="D176" s="65">
        <f>SUM(B174:D174)</f>
        <v>0</v>
      </c>
      <c r="G176" s="65">
        <f>SUM(E174:G174)</f>
        <v>0</v>
      </c>
      <c r="J176" s="65">
        <f>SUM(H174:J174)</f>
        <v>0</v>
      </c>
      <c r="M176" s="65">
        <f>SUM(K174:M174)</f>
        <v>0</v>
      </c>
      <c r="P176" s="65">
        <f>SUM(N174:P174)</f>
        <v>0</v>
      </c>
      <c r="S176" s="65">
        <f>SUM(Q174:S174)</f>
        <v>0</v>
      </c>
      <c r="V176" s="65">
        <f>SUM(T174:V174)</f>
        <v>0</v>
      </c>
    </row>
    <row r="177" spans="1:22" x14ac:dyDescent="0.4">
      <c r="A177"/>
      <c r="N177"/>
      <c r="O177"/>
      <c r="P177"/>
      <c r="Q177"/>
      <c r="R177"/>
      <c r="S177"/>
      <c r="T177"/>
      <c r="U177"/>
      <c r="V177"/>
    </row>
    <row r="178" spans="1:22" x14ac:dyDescent="0.4">
      <c r="A178" s="48" t="s">
        <v>170</v>
      </c>
      <c r="D178" s="129">
        <f>'Financial Plan'!D59</f>
        <v>0</v>
      </c>
      <c r="G178" s="129">
        <f>'Financial Plan'!H52</f>
        <v>0</v>
      </c>
      <c r="J178" s="129">
        <f>'Financial Plan'!L52</f>
        <v>0</v>
      </c>
      <c r="M178" s="129">
        <f>'Financial Plan'!P52</f>
        <v>0</v>
      </c>
      <c r="N178"/>
      <c r="O178"/>
      <c r="P178" s="129">
        <f>'Financial Plan'!T59</f>
        <v>0</v>
      </c>
      <c r="Q178"/>
      <c r="R178"/>
      <c r="S178" s="129">
        <f>'Financial Plan'!X59</f>
        <v>0</v>
      </c>
      <c r="T178"/>
      <c r="U178"/>
      <c r="V178" s="129">
        <f>'Financial Plan'!AB59</f>
        <v>0</v>
      </c>
    </row>
    <row r="179" spans="1:22" x14ac:dyDescent="0.4">
      <c r="A179"/>
      <c r="N179"/>
      <c r="O179"/>
      <c r="P179"/>
      <c r="Q179"/>
      <c r="R179"/>
      <c r="S179"/>
      <c r="T179"/>
      <c r="U179"/>
      <c r="V179"/>
    </row>
    <row r="180" spans="1:22" x14ac:dyDescent="0.4">
      <c r="A180" s="48" t="s">
        <v>171</v>
      </c>
      <c r="D180" s="65">
        <f>D176-D178</f>
        <v>0</v>
      </c>
      <c r="G180" s="65">
        <f>G176-G178</f>
        <v>0</v>
      </c>
      <c r="J180" s="65">
        <f>J176-J178</f>
        <v>0</v>
      </c>
      <c r="M180" s="65">
        <f>M176-M178</f>
        <v>0</v>
      </c>
      <c r="N180"/>
      <c r="O180"/>
      <c r="P180" s="65">
        <f>P176-P178</f>
        <v>0</v>
      </c>
      <c r="Q180"/>
      <c r="R180"/>
      <c r="S180" s="65">
        <f>S176-S178</f>
        <v>0</v>
      </c>
      <c r="T180"/>
      <c r="U180"/>
      <c r="V180" s="65">
        <f>V176-V178</f>
        <v>0</v>
      </c>
    </row>
    <row r="181" spans="1:22" x14ac:dyDescent="0.4">
      <c r="A181"/>
      <c r="N181"/>
      <c r="O181"/>
      <c r="P181"/>
      <c r="Q181"/>
      <c r="R181"/>
      <c r="S181"/>
      <c r="T181"/>
      <c r="U181"/>
      <c r="V181"/>
    </row>
    <row r="182" spans="1:22" x14ac:dyDescent="0.4">
      <c r="A182"/>
      <c r="N182"/>
      <c r="O182"/>
      <c r="P182"/>
      <c r="Q182"/>
      <c r="R182"/>
      <c r="S182"/>
      <c r="T182"/>
      <c r="U182"/>
      <c r="V182"/>
    </row>
    <row r="183" spans="1:22" x14ac:dyDescent="0.4">
      <c r="A183"/>
      <c r="N183"/>
      <c r="O183"/>
      <c r="P183"/>
      <c r="Q183"/>
      <c r="R183"/>
      <c r="S183"/>
      <c r="T183"/>
      <c r="U183"/>
      <c r="V183"/>
    </row>
    <row r="184" spans="1:22" x14ac:dyDescent="0.4">
      <c r="A184"/>
      <c r="N184"/>
      <c r="O184"/>
      <c r="P184"/>
      <c r="Q184"/>
      <c r="R184"/>
      <c r="S184"/>
      <c r="T184"/>
      <c r="U184"/>
      <c r="V184"/>
    </row>
    <row r="185" spans="1:22" x14ac:dyDescent="0.4">
      <c r="A185"/>
      <c r="N185"/>
      <c r="O185"/>
      <c r="P185"/>
      <c r="Q185"/>
      <c r="R185"/>
      <c r="S185"/>
      <c r="T185"/>
      <c r="U185"/>
      <c r="V185"/>
    </row>
    <row r="186" spans="1:22" x14ac:dyDescent="0.4">
      <c r="A186"/>
      <c r="N186"/>
      <c r="O186"/>
      <c r="P186"/>
      <c r="Q186"/>
      <c r="R186"/>
      <c r="S186"/>
      <c r="T186"/>
      <c r="U186"/>
      <c r="V186"/>
    </row>
    <row r="187" spans="1:22" x14ac:dyDescent="0.4">
      <c r="A187"/>
      <c r="N187"/>
      <c r="O187"/>
      <c r="P187"/>
      <c r="Q187"/>
      <c r="R187"/>
      <c r="S187"/>
      <c r="T187"/>
      <c r="U187"/>
      <c r="V187"/>
    </row>
  </sheetData>
  <mergeCells count="63">
    <mergeCell ref="T65:V65"/>
    <mergeCell ref="T84:V84"/>
    <mergeCell ref="T136:V136"/>
    <mergeCell ref="T154:V154"/>
    <mergeCell ref="T104:V104"/>
    <mergeCell ref="T121:V121"/>
    <mergeCell ref="B121:D121"/>
    <mergeCell ref="E121:G121"/>
    <mergeCell ref="H121:J121"/>
    <mergeCell ref="K121:M121"/>
    <mergeCell ref="N121:P121"/>
    <mergeCell ref="B104:D104"/>
    <mergeCell ref="E104:G104"/>
    <mergeCell ref="H104:J104"/>
    <mergeCell ref="K104:M104"/>
    <mergeCell ref="N104:P104"/>
    <mergeCell ref="Q154:S154"/>
    <mergeCell ref="Q3:S3"/>
    <mergeCell ref="N43:P43"/>
    <mergeCell ref="Q43:S43"/>
    <mergeCell ref="N65:P65"/>
    <mergeCell ref="Q65:S65"/>
    <mergeCell ref="N84:P84"/>
    <mergeCell ref="Q84:S84"/>
    <mergeCell ref="N154:P154"/>
    <mergeCell ref="N3:P3"/>
    <mergeCell ref="N136:P136"/>
    <mergeCell ref="Q136:S136"/>
    <mergeCell ref="Q121:S121"/>
    <mergeCell ref="Q24:S24"/>
    <mergeCell ref="Q104:S104"/>
    <mergeCell ref="B136:D136"/>
    <mergeCell ref="E136:G136"/>
    <mergeCell ref="H136:J136"/>
    <mergeCell ref="K136:M136"/>
    <mergeCell ref="B154:D154"/>
    <mergeCell ref="E154:G154"/>
    <mergeCell ref="H154:J154"/>
    <mergeCell ref="K154:M154"/>
    <mergeCell ref="B65:D65"/>
    <mergeCell ref="E65:G65"/>
    <mergeCell ref="H65:J65"/>
    <mergeCell ref="K65:M65"/>
    <mergeCell ref="B84:D84"/>
    <mergeCell ref="E84:G84"/>
    <mergeCell ref="H84:J84"/>
    <mergeCell ref="K84:M84"/>
    <mergeCell ref="B43:D43"/>
    <mergeCell ref="E43:G43"/>
    <mergeCell ref="H43:J43"/>
    <mergeCell ref="K43:M43"/>
    <mergeCell ref="T24:V24"/>
    <mergeCell ref="T43:V43"/>
    <mergeCell ref="B24:D24"/>
    <mergeCell ref="E24:G24"/>
    <mergeCell ref="H24:J24"/>
    <mergeCell ref="K24:M24"/>
    <mergeCell ref="N24:P24"/>
    <mergeCell ref="B3:D3"/>
    <mergeCell ref="E3:G3"/>
    <mergeCell ref="H3:J3"/>
    <mergeCell ref="K3:M3"/>
    <mergeCell ref="T3:V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E109"/>
  <sheetViews>
    <sheetView showGridLines="0" topLeftCell="C58" zoomScale="80" zoomScaleNormal="80" workbookViewId="0">
      <selection activeCell="AB79" sqref="AB79"/>
    </sheetView>
  </sheetViews>
  <sheetFormatPr defaultColWidth="9.1328125" defaultRowHeight="12.75" outlineLevelRow="1" x14ac:dyDescent="0.35"/>
  <cols>
    <col min="1" max="1" width="25.59765625" style="48" customWidth="1"/>
    <col min="2" max="2" width="12.3984375" style="48" customWidth="1"/>
    <col min="3" max="3" width="12.73046875" style="48" customWidth="1"/>
    <col min="4" max="4" width="25.73046875" style="48" customWidth="1"/>
    <col min="5" max="5" width="1.3984375" style="48" customWidth="1"/>
    <col min="6" max="6" width="18.86328125" style="48" customWidth="1"/>
    <col min="7" max="7" width="11.3984375" style="48" customWidth="1"/>
    <col min="8" max="8" width="18.1328125" style="48" bestFit="1" customWidth="1"/>
    <col min="9" max="9" width="1.3984375" style="48" customWidth="1"/>
    <col min="10" max="10" width="18.73046875" style="48" bestFit="1" customWidth="1"/>
    <col min="11" max="11" width="11.3984375" style="48" customWidth="1"/>
    <col min="12" max="12" width="13.3984375" style="48" bestFit="1" customWidth="1"/>
    <col min="13" max="13" width="1.3984375" style="48" customWidth="1"/>
    <col min="14" max="14" width="18.73046875" style="48" bestFit="1" customWidth="1"/>
    <col min="15" max="15" width="11.3984375" style="48" customWidth="1"/>
    <col min="16" max="16" width="13" style="48" bestFit="1" customWidth="1"/>
    <col min="17" max="17" width="1.3984375" style="48" customWidth="1"/>
    <col min="18" max="18" width="12.86328125" style="48" customWidth="1"/>
    <col min="19" max="19" width="11.3984375" style="48" customWidth="1"/>
    <col min="20" max="20" width="13.3984375" style="48" bestFit="1" customWidth="1"/>
    <col min="21" max="21" width="1.3984375" style="48" customWidth="1"/>
    <col min="22" max="22" width="12.86328125" style="48" customWidth="1"/>
    <col min="23" max="23" width="11.3984375" style="48" customWidth="1"/>
    <col min="24" max="24" width="15.3984375" style="48" bestFit="1" customWidth="1"/>
    <col min="25" max="25" width="1.3984375" style="48" customWidth="1"/>
    <col min="26" max="26" width="12.86328125" style="48" customWidth="1"/>
    <col min="27" max="27" width="11.3984375" style="48" customWidth="1"/>
    <col min="28" max="28" width="15.3984375" style="48" bestFit="1" customWidth="1"/>
    <col min="29" max="29" width="10.86328125" style="48" customWidth="1"/>
    <col min="30" max="30" width="16.3984375" style="48" customWidth="1"/>
    <col min="31" max="31" width="14.265625" style="48" customWidth="1"/>
    <col min="32" max="16384" width="9.1328125" style="48"/>
  </cols>
  <sheetData>
    <row r="1" spans="1:31" x14ac:dyDescent="0.35">
      <c r="A1" s="68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70"/>
    </row>
    <row r="2" spans="1:31" x14ac:dyDescent="0.35">
      <c r="A2" s="68" t="str">
        <f>"Proposed Project / Program: "&amp;'General Assumptions'!B6</f>
        <v xml:space="preserve">Proposed Project / Program: 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70"/>
    </row>
    <row r="3" spans="1:31" x14ac:dyDescent="0.35">
      <c r="A3" s="68" t="s">
        <v>16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70"/>
    </row>
    <row r="4" spans="1:31" ht="17.649999999999999" x14ac:dyDescent="0.5">
      <c r="A4" s="126" t="s">
        <v>73</v>
      </c>
      <c r="B4" s="125"/>
      <c r="C4" s="125" t="s">
        <v>94</v>
      </c>
      <c r="D4" s="125"/>
      <c r="E4" s="125"/>
      <c r="F4" s="125"/>
      <c r="G4" s="125"/>
      <c r="H4" s="125"/>
      <c r="I4" s="39"/>
      <c r="J4" s="156"/>
      <c r="K4" s="157"/>
      <c r="L4" s="158"/>
      <c r="N4" s="156"/>
      <c r="O4" s="157"/>
      <c r="P4" s="158"/>
      <c r="R4" s="156"/>
      <c r="S4" s="157"/>
      <c r="T4" s="158"/>
      <c r="V4" s="156"/>
      <c r="W4" s="157"/>
      <c r="X4" s="158"/>
      <c r="Z4" s="156"/>
      <c r="AA4" s="157"/>
      <c r="AB4" s="158"/>
    </row>
    <row r="5" spans="1:31" s="72" customFormat="1" ht="25.5" customHeight="1" x14ac:dyDescent="0.4">
      <c r="A5" s="71"/>
      <c r="B5" s="150" t="str">
        <f>"FY "&amp;('General Assumptions'!$L$4+2)</f>
        <v>FY 2025</v>
      </c>
      <c r="C5" s="151"/>
      <c r="D5" s="152"/>
      <c r="F5" s="150" t="str">
        <f>"FY "&amp;('General Assumptions'!$L$4+3)</f>
        <v>FY 2026</v>
      </c>
      <c r="G5" s="151"/>
      <c r="H5" s="152"/>
      <c r="I5" s="71"/>
      <c r="J5" s="150" t="str">
        <f>"FY "&amp;('General Assumptions'!$L$4+4)</f>
        <v>FY 2027</v>
      </c>
      <c r="K5" s="151"/>
      <c r="L5" s="152"/>
      <c r="N5" s="150" t="str">
        <f>"FY "&amp;('General Assumptions'!$L$4+5)</f>
        <v>FY 2028</v>
      </c>
      <c r="O5" s="151"/>
      <c r="P5" s="152"/>
      <c r="R5" s="150" t="str">
        <f>"FY "&amp;('General Assumptions'!$L$4+6)</f>
        <v>FY 2029</v>
      </c>
      <c r="S5" s="151"/>
      <c r="T5" s="152"/>
      <c r="V5" s="150" t="str">
        <f>"FY "&amp;('General Assumptions'!$L$4+7)</f>
        <v>FY 2030</v>
      </c>
      <c r="W5" s="151"/>
      <c r="X5" s="152"/>
      <c r="Z5" s="150" t="str">
        <f>"FY "&amp;('General Assumptions'!$L$4+8)</f>
        <v>FY 2031</v>
      </c>
      <c r="AA5" s="151"/>
      <c r="AB5" s="152"/>
    </row>
    <row r="6" spans="1:31" x14ac:dyDescent="0.35">
      <c r="A6" s="40"/>
      <c r="B6" s="153" t="s">
        <v>96</v>
      </c>
      <c r="C6" s="154"/>
      <c r="D6" s="155"/>
      <c r="F6" s="153" t="s">
        <v>96</v>
      </c>
      <c r="G6" s="154"/>
      <c r="H6" s="155"/>
      <c r="I6" s="69"/>
      <c r="J6" s="153" t="s">
        <v>96</v>
      </c>
      <c r="K6" s="154"/>
      <c r="L6" s="155"/>
      <c r="N6" s="153" t="s">
        <v>96</v>
      </c>
      <c r="O6" s="154"/>
      <c r="P6" s="155"/>
      <c r="R6" s="153" t="s">
        <v>96</v>
      </c>
      <c r="S6" s="154"/>
      <c r="T6" s="155"/>
      <c r="V6" s="153" t="s">
        <v>96</v>
      </c>
      <c r="W6" s="154"/>
      <c r="X6" s="155"/>
      <c r="Z6" s="153" t="s">
        <v>96</v>
      </c>
      <c r="AA6" s="154"/>
      <c r="AB6" s="155"/>
    </row>
    <row r="7" spans="1:31" x14ac:dyDescent="0.35">
      <c r="A7" s="40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N7" s="39"/>
      <c r="O7" s="39"/>
      <c r="P7" s="39"/>
      <c r="R7" s="39"/>
      <c r="S7" s="39"/>
      <c r="T7" s="39"/>
      <c r="V7" s="39"/>
      <c r="W7" s="39"/>
      <c r="X7" s="39"/>
      <c r="Z7" s="39"/>
      <c r="AA7" s="39"/>
      <c r="AB7" s="39"/>
      <c r="AC7" s="73" t="s">
        <v>105</v>
      </c>
      <c r="AD7" s="73" t="s">
        <v>105</v>
      </c>
    </row>
    <row r="8" spans="1:31" ht="40.5" customHeight="1" x14ac:dyDescent="0.4">
      <c r="A8" s="4"/>
      <c r="B8" s="74" t="s">
        <v>93</v>
      </c>
      <c r="C8" s="74" t="s">
        <v>74</v>
      </c>
      <c r="D8" s="39"/>
      <c r="E8" s="39"/>
      <c r="F8" s="74" t="s">
        <v>93</v>
      </c>
      <c r="G8" s="74" t="s">
        <v>74</v>
      </c>
      <c r="H8" s="39"/>
      <c r="I8" s="39"/>
      <c r="J8" s="74" t="s">
        <v>93</v>
      </c>
      <c r="K8" s="74" t="s">
        <v>74</v>
      </c>
      <c r="L8" s="39"/>
      <c r="N8" s="74" t="s">
        <v>93</v>
      </c>
      <c r="O8" s="74" t="s">
        <v>74</v>
      </c>
      <c r="P8" s="39"/>
      <c r="R8" s="74" t="s">
        <v>93</v>
      </c>
      <c r="S8" s="74" t="s">
        <v>74</v>
      </c>
      <c r="T8" s="39"/>
      <c r="V8" s="74" t="s">
        <v>93</v>
      </c>
      <c r="W8" s="74" t="s">
        <v>74</v>
      </c>
      <c r="X8" s="39"/>
      <c r="Z8" s="74" t="s">
        <v>93</v>
      </c>
      <c r="AA8" s="74" t="s">
        <v>74</v>
      </c>
      <c r="AB8" s="39"/>
    </row>
    <row r="9" spans="1:31" x14ac:dyDescent="0.35">
      <c r="A9" s="55" t="str">
        <f>'Enrollmentassumptions-base case'!A5</f>
        <v>Fall 24</v>
      </c>
      <c r="B9" s="39">
        <f>'Enrollmentassumptions-base case'!B5</f>
        <v>0</v>
      </c>
      <c r="C9" s="39">
        <f>SUM('Enrollmentassumptions-base case'!B45:D45)</f>
        <v>0</v>
      </c>
      <c r="D9" s="39"/>
      <c r="E9" s="39"/>
      <c r="F9" s="39">
        <f>'Enrollmentassumptions-base case'!E5</f>
        <v>0</v>
      </c>
      <c r="G9" s="39">
        <f>SUM('Enrollmentassumptions-base case'!E45:G45)</f>
        <v>0</v>
      </c>
      <c r="H9" s="39"/>
      <c r="I9" s="39"/>
      <c r="J9" s="39">
        <f>'Enrollmentassumptions-base case'!H5</f>
        <v>0</v>
      </c>
      <c r="K9" s="39">
        <f>SUM('Enrollmentassumptions-base case'!H45:J45)</f>
        <v>0</v>
      </c>
      <c r="L9" s="39"/>
      <c r="N9" s="39">
        <f>'Enrollmentassumptions-base case'!K5</f>
        <v>0</v>
      </c>
      <c r="O9" s="39">
        <f>SUM('Enrollmentassumptions-base case'!K45:M45)</f>
        <v>0</v>
      </c>
      <c r="P9" s="39"/>
      <c r="R9" s="39">
        <f>'Enrollmentassumptions-base case'!N5</f>
        <v>0</v>
      </c>
      <c r="S9" s="39">
        <f>SUM('Enrollmentassumptions-base case'!N45:P45)</f>
        <v>0</v>
      </c>
      <c r="T9" s="39"/>
      <c r="V9" s="39">
        <f>'Enrollmentassumptions-base case'!Q5</f>
        <v>0</v>
      </c>
      <c r="W9" s="39">
        <f>SUM('Enrollmentassumptions-base case'!Q45:S45)</f>
        <v>0</v>
      </c>
      <c r="X9" s="39"/>
      <c r="Z9" s="39">
        <f>'Enrollmentassumptions-base case'!T5</f>
        <v>0</v>
      </c>
      <c r="AA9" s="39">
        <f>SUM('Enrollmentassumptions-base case'!T45:V45)</f>
        <v>0</v>
      </c>
      <c r="AB9" s="39"/>
      <c r="AC9" s="48">
        <f>SUM(B9+F9+J9+N9+R9+V9+Z9)-SUM('Enrollmentassumptions-base case'!B5,'Enrollmentassumptions-base case'!E5,'Enrollmentassumptions-base case'!H5,'Enrollmentassumptions-base case'!K5,'Enrollmentassumptions-base case'!N5,'Enrollmentassumptions-base case'!Q5,'Enrollmentassumptions-base case'!T5)</f>
        <v>0</v>
      </c>
      <c r="AD9" s="48">
        <f>SUM(C9+G9+K9+O9+S9+W9+AA9)-'Enrollmentassumptions-base case'!W45</f>
        <v>0</v>
      </c>
    </row>
    <row r="10" spans="1:31" x14ac:dyDescent="0.35">
      <c r="A10" s="55" t="str">
        <f>'Enrollmentassumptions-base case'!A6</f>
        <v>Spring 25</v>
      </c>
      <c r="B10" s="39">
        <f>'Enrollmentassumptions-base case'!B6</f>
        <v>0</v>
      </c>
      <c r="C10" s="39">
        <f>SUM('Enrollmentassumptions-base case'!B46:D46)</f>
        <v>0</v>
      </c>
      <c r="D10" s="39"/>
      <c r="E10" s="39"/>
      <c r="F10" s="39">
        <f>'Enrollmentassumptions-base case'!E6</f>
        <v>0</v>
      </c>
      <c r="G10" s="39">
        <f>SUM('Enrollmentassumptions-base case'!E46:G46)</f>
        <v>0</v>
      </c>
      <c r="H10" s="39"/>
      <c r="I10" s="39"/>
      <c r="J10" s="39">
        <f>'Enrollmentassumptions-base case'!H6</f>
        <v>0</v>
      </c>
      <c r="K10" s="39">
        <f>SUM('Enrollmentassumptions-base case'!H46:J46)</f>
        <v>0</v>
      </c>
      <c r="L10" s="39"/>
      <c r="N10" s="39">
        <f>'Enrollmentassumptions-base case'!K6</f>
        <v>0</v>
      </c>
      <c r="O10" s="39">
        <f>SUM('Enrollmentassumptions-base case'!K46:M46)</f>
        <v>0</v>
      </c>
      <c r="P10" s="39"/>
      <c r="R10" s="39">
        <f>'Enrollmentassumptions-base case'!N6</f>
        <v>0</v>
      </c>
      <c r="S10" s="39">
        <f>SUM('Enrollmentassumptions-base case'!N46:P46)</f>
        <v>0</v>
      </c>
      <c r="T10" s="39"/>
      <c r="V10" s="39">
        <f>'Enrollmentassumptions-base case'!Q6</f>
        <v>0</v>
      </c>
      <c r="W10" s="39">
        <f>SUM('Enrollmentassumptions-base case'!Q46:S46)</f>
        <v>0</v>
      </c>
      <c r="X10" s="39"/>
      <c r="Z10" s="39">
        <f>'Enrollmentassumptions-base case'!T6</f>
        <v>0</v>
      </c>
      <c r="AA10" s="39">
        <f>SUM('Enrollmentassumptions-base case'!T46:V46)</f>
        <v>0</v>
      </c>
      <c r="AB10" s="39"/>
      <c r="AC10" s="48">
        <f>SUM(B10+F10+J10+N10+R10+V10+Z10)-SUM('Enrollmentassumptions-base case'!B6,'Enrollmentassumptions-base case'!E6,'Enrollmentassumptions-base case'!H6,'Enrollmentassumptions-base case'!K6,'Enrollmentassumptions-base case'!N6,'Enrollmentassumptions-base case'!Q6,'Enrollmentassumptions-base case'!T6)</f>
        <v>0</v>
      </c>
      <c r="AD10" s="48">
        <f>SUM(C10+G10+K10+O10+S10+W10+AA10)-'Enrollmentassumptions-base case'!W46</f>
        <v>0</v>
      </c>
    </row>
    <row r="11" spans="1:31" x14ac:dyDescent="0.35">
      <c r="A11" s="55" t="str">
        <f>'Enrollmentassumptions-base case'!A7</f>
        <v>Fall 25</v>
      </c>
      <c r="B11" s="39">
        <f>'Enrollmentassumptions-base case'!B7</f>
        <v>0</v>
      </c>
      <c r="C11" s="39">
        <f>SUM('Enrollmentassumptions-base case'!B47:D47)</f>
        <v>0</v>
      </c>
      <c r="D11" s="39"/>
      <c r="E11" s="39"/>
      <c r="F11" s="39">
        <f>'Enrollmentassumptions-base case'!E7</f>
        <v>0</v>
      </c>
      <c r="G11" s="39">
        <f>SUM('Enrollmentassumptions-base case'!E47:G47)</f>
        <v>0</v>
      </c>
      <c r="H11" s="39"/>
      <c r="I11" s="39"/>
      <c r="J11" s="39">
        <f>'Enrollmentassumptions-base case'!H7</f>
        <v>0</v>
      </c>
      <c r="K11" s="39">
        <f>SUM('Enrollmentassumptions-base case'!H47:J47)</f>
        <v>0</v>
      </c>
      <c r="L11" s="39"/>
      <c r="N11" s="39">
        <f>'Enrollmentassumptions-base case'!K7</f>
        <v>0</v>
      </c>
      <c r="O11" s="39">
        <f>SUM('Enrollmentassumptions-base case'!K47:M47)</f>
        <v>0</v>
      </c>
      <c r="P11" s="39"/>
      <c r="R11" s="39">
        <f>'Enrollmentassumptions-base case'!N7</f>
        <v>0</v>
      </c>
      <c r="S11" s="39">
        <f>SUM('Enrollmentassumptions-base case'!N47:P47)</f>
        <v>0</v>
      </c>
      <c r="T11" s="39"/>
      <c r="V11" s="39">
        <f>'Enrollmentassumptions-base case'!Q7</f>
        <v>0</v>
      </c>
      <c r="W11" s="39">
        <f>SUM('Enrollmentassumptions-base case'!Q47:S47)</f>
        <v>0</v>
      </c>
      <c r="X11" s="39"/>
      <c r="Z11" s="39">
        <f>'Enrollmentassumptions-base case'!T7</f>
        <v>0</v>
      </c>
      <c r="AA11" s="39">
        <f>SUM('Enrollmentassumptions-base case'!T47:V47)</f>
        <v>0</v>
      </c>
      <c r="AB11" s="39"/>
      <c r="AC11" s="48">
        <f>SUM(B11+F11+J11+N11+R11+V11+Z11)-SUM('Enrollmentassumptions-base case'!B7,'Enrollmentassumptions-base case'!E7,'Enrollmentassumptions-base case'!H7,'Enrollmentassumptions-base case'!K7,'Enrollmentassumptions-base case'!N7,'Enrollmentassumptions-base case'!Q7,'Enrollmentassumptions-base case'!T7)</f>
        <v>0</v>
      </c>
      <c r="AD11" s="48">
        <f>SUM(C11+G11+K11+O11+S11+W11+AA11)-'Enrollmentassumptions-base case'!W47</f>
        <v>0</v>
      </c>
    </row>
    <row r="12" spans="1:31" x14ac:dyDescent="0.35">
      <c r="A12" s="55" t="str">
        <f>'Enrollmentassumptions-base case'!A8</f>
        <v>Spring 26</v>
      </c>
      <c r="B12" s="39">
        <f>'Enrollmentassumptions-base case'!B8</f>
        <v>0</v>
      </c>
      <c r="C12" s="39">
        <f>SUM('Enrollmentassumptions-base case'!B48:D48)</f>
        <v>0</v>
      </c>
      <c r="D12" s="39"/>
      <c r="E12" s="39"/>
      <c r="F12" s="39">
        <f>'Enrollmentassumptions-base case'!E8</f>
        <v>0</v>
      </c>
      <c r="G12" s="39">
        <f>SUM('Enrollmentassumptions-base case'!E48:G48)</f>
        <v>0</v>
      </c>
      <c r="H12" s="39"/>
      <c r="I12" s="39"/>
      <c r="J12" s="39">
        <f>'Enrollmentassumptions-base case'!H8</f>
        <v>0</v>
      </c>
      <c r="K12" s="39">
        <f>SUM('Enrollmentassumptions-base case'!H48:J48)</f>
        <v>0</v>
      </c>
      <c r="L12" s="39"/>
      <c r="N12" s="39">
        <f>'Enrollmentassumptions-base case'!K8</f>
        <v>0</v>
      </c>
      <c r="O12" s="39">
        <f>SUM('Enrollmentassumptions-base case'!K48:M48)</f>
        <v>0</v>
      </c>
      <c r="P12" s="39"/>
      <c r="R12" s="39">
        <f>'Enrollmentassumptions-base case'!N8</f>
        <v>0</v>
      </c>
      <c r="S12" s="39">
        <f>SUM('Enrollmentassumptions-base case'!N48:P48)</f>
        <v>0</v>
      </c>
      <c r="T12" s="39"/>
      <c r="V12" s="39">
        <f>'Enrollmentassumptions-base case'!Q8</f>
        <v>0</v>
      </c>
      <c r="W12" s="39">
        <f>SUM('Enrollmentassumptions-base case'!Q48:S48)</f>
        <v>0</v>
      </c>
      <c r="X12" s="39"/>
      <c r="Z12" s="39">
        <f>'Enrollmentassumptions-base case'!T8</f>
        <v>0</v>
      </c>
      <c r="AA12" s="39">
        <f>SUM('Enrollmentassumptions-base case'!T48:V48)</f>
        <v>0</v>
      </c>
      <c r="AB12" s="39"/>
      <c r="AC12" s="48">
        <f>SUM(B12+F12+J12+N12+R12+V12+Z12)-SUM('Enrollmentassumptions-base case'!B8,'Enrollmentassumptions-base case'!E8,'Enrollmentassumptions-base case'!H8,'Enrollmentassumptions-base case'!K8,'Enrollmentassumptions-base case'!N8,'Enrollmentassumptions-base case'!Q8,'Enrollmentassumptions-base case'!T8)</f>
        <v>0</v>
      </c>
      <c r="AD12" s="48">
        <f>SUM(C12+G12+K12+O12+S12+W12+AA12)-'Enrollmentassumptions-base case'!W48</f>
        <v>0</v>
      </c>
    </row>
    <row r="13" spans="1:31" x14ac:dyDescent="0.35">
      <c r="A13" s="55" t="str">
        <f>'Enrollmentassumptions-base case'!A9</f>
        <v>Fall 26</v>
      </c>
      <c r="B13" s="39">
        <f>'Enrollmentassumptions-base case'!B9</f>
        <v>0</v>
      </c>
      <c r="C13" s="39">
        <f>SUM('Enrollmentassumptions-base case'!B49:D49)</f>
        <v>0</v>
      </c>
      <c r="D13" s="39"/>
      <c r="E13" s="39"/>
      <c r="F13" s="39">
        <f>'Enrollmentassumptions-base case'!E9</f>
        <v>0</v>
      </c>
      <c r="G13" s="39">
        <f>SUM('Enrollmentassumptions-base case'!E49:G49)</f>
        <v>0</v>
      </c>
      <c r="H13" s="39"/>
      <c r="I13" s="39"/>
      <c r="J13" s="39">
        <f>'Enrollmentassumptions-base case'!H9</f>
        <v>0</v>
      </c>
      <c r="K13" s="39">
        <f>SUM('Enrollmentassumptions-base case'!H49:J49)</f>
        <v>0</v>
      </c>
      <c r="L13" s="39"/>
      <c r="N13" s="39">
        <f>'Enrollmentassumptions-base case'!K9</f>
        <v>0</v>
      </c>
      <c r="O13" s="39">
        <f>SUM('Enrollmentassumptions-base case'!K49:M49)</f>
        <v>0</v>
      </c>
      <c r="P13" s="39"/>
      <c r="R13" s="39">
        <f>'Enrollmentassumptions-base case'!N9</f>
        <v>0</v>
      </c>
      <c r="S13" s="39">
        <f>SUM('Enrollmentassumptions-base case'!N49:P49)</f>
        <v>0</v>
      </c>
      <c r="T13" s="39"/>
      <c r="V13" s="39">
        <f>'Enrollmentassumptions-base case'!Q9</f>
        <v>0</v>
      </c>
      <c r="W13" s="39">
        <f>SUM('Enrollmentassumptions-base case'!Q49:S49)</f>
        <v>0</v>
      </c>
      <c r="X13" s="39"/>
      <c r="Z13" s="39">
        <f>'Enrollmentassumptions-base case'!T9</f>
        <v>0</v>
      </c>
      <c r="AA13" s="39">
        <f>SUM('Enrollmentassumptions-base case'!T49:V49)</f>
        <v>0</v>
      </c>
      <c r="AB13" s="39"/>
      <c r="AC13" s="48">
        <f>SUM(B13+F13+J13+N13+R13+V13+Z13)-SUM('Enrollmentassumptions-base case'!B9,'Enrollmentassumptions-base case'!E9,'Enrollmentassumptions-base case'!H9,'Enrollmentassumptions-base case'!K9,'Enrollmentassumptions-base case'!N9,'Enrollmentassumptions-base case'!Q9,'Enrollmentassumptions-base case'!T9)</f>
        <v>0</v>
      </c>
      <c r="AD13" s="48">
        <f>SUM(C13+G13+K13+O13+S13+W13+AA13)-'Enrollmentassumptions-base case'!W49</f>
        <v>0</v>
      </c>
    </row>
    <row r="14" spans="1:31" x14ac:dyDescent="0.35">
      <c r="A14" s="55" t="str">
        <f>'Enrollmentassumptions-base case'!A10</f>
        <v>Spring 27</v>
      </c>
      <c r="B14" s="39">
        <f>'Enrollmentassumptions-base case'!B10</f>
        <v>0</v>
      </c>
      <c r="C14" s="39">
        <f>SUM('Enrollmentassumptions-base case'!B50:D50)</f>
        <v>0</v>
      </c>
      <c r="D14" s="39"/>
      <c r="E14" s="39"/>
      <c r="F14" s="39">
        <f>'Enrollmentassumptions-base case'!E10</f>
        <v>0</v>
      </c>
      <c r="G14" s="39">
        <f>SUM('Enrollmentassumptions-base case'!E50:G50)</f>
        <v>0</v>
      </c>
      <c r="H14" s="39"/>
      <c r="I14" s="39"/>
      <c r="J14" s="39">
        <f>'Enrollmentassumptions-base case'!H10</f>
        <v>0</v>
      </c>
      <c r="K14" s="39">
        <f>SUM('Enrollmentassumptions-base case'!H50:J50)</f>
        <v>0</v>
      </c>
      <c r="L14" s="39"/>
      <c r="N14" s="39">
        <f>'Enrollmentassumptions-base case'!K10</f>
        <v>0</v>
      </c>
      <c r="O14" s="39">
        <f>SUM('Enrollmentassumptions-base case'!K50:M50)</f>
        <v>0</v>
      </c>
      <c r="P14" s="39"/>
      <c r="R14" s="39">
        <f>'Enrollmentassumptions-base case'!N10</f>
        <v>0</v>
      </c>
      <c r="S14" s="39">
        <f>SUM('Enrollmentassumptions-base case'!N50:P50)</f>
        <v>0</v>
      </c>
      <c r="T14" s="39"/>
      <c r="V14" s="39">
        <f>'Enrollmentassumptions-base case'!Q10</f>
        <v>0</v>
      </c>
      <c r="W14" s="39">
        <f>SUM('Enrollmentassumptions-base case'!Q50:S50)</f>
        <v>0</v>
      </c>
      <c r="X14" s="39"/>
      <c r="Z14" s="39">
        <f>'Enrollmentassumptions-base case'!T10</f>
        <v>0</v>
      </c>
      <c r="AA14" s="39">
        <f>SUM('Enrollmentassumptions-base case'!T50:V50)</f>
        <v>0</v>
      </c>
      <c r="AB14" s="39"/>
      <c r="AC14" s="48">
        <f>SUM(B14+F14+J14+N14+R14+V14+Z14)-SUM('Enrollmentassumptions-base case'!B10,'Enrollmentassumptions-base case'!E10,'Enrollmentassumptions-base case'!H10,'Enrollmentassumptions-base case'!K10,'Enrollmentassumptions-base case'!N10,'Enrollmentassumptions-base case'!Q10,'Enrollmentassumptions-base case'!T10)</f>
        <v>0</v>
      </c>
      <c r="AD14" s="48">
        <f>SUM(C14+G14+K14+O14+S14+W14+AA14)-'Enrollmentassumptions-base case'!W50</f>
        <v>0</v>
      </c>
    </row>
    <row r="15" spans="1:31" x14ac:dyDescent="0.35">
      <c r="A15" s="55" t="str">
        <f>'Enrollmentassumptions-base case'!A11</f>
        <v>Fall 27</v>
      </c>
      <c r="B15" s="39">
        <f>'Enrollmentassumptions-base case'!B11</f>
        <v>0</v>
      </c>
      <c r="C15" s="39">
        <f>SUM('Enrollmentassumptions-base case'!B51:D51)</f>
        <v>0</v>
      </c>
      <c r="D15" s="54"/>
      <c r="E15" s="54"/>
      <c r="F15" s="39">
        <f>'Enrollmentassumptions-base case'!E11</f>
        <v>0</v>
      </c>
      <c r="G15" s="39">
        <f>SUM('Enrollmentassumptions-base case'!E51:G51)</f>
        <v>0</v>
      </c>
      <c r="H15" s="54"/>
      <c r="I15" s="54"/>
      <c r="J15" s="39">
        <f>'Enrollmentassumptions-base case'!H11</f>
        <v>0</v>
      </c>
      <c r="K15" s="39">
        <f>SUM('Enrollmentassumptions-base case'!H51:J51)</f>
        <v>0</v>
      </c>
      <c r="L15" s="54"/>
      <c r="N15" s="39">
        <f>'Enrollmentassumptions-base case'!K11</f>
        <v>0</v>
      </c>
      <c r="O15" s="39">
        <f>SUM('Enrollmentassumptions-base case'!K51:M51)</f>
        <v>0</v>
      </c>
      <c r="P15" s="54"/>
      <c r="R15" s="39">
        <f>'Enrollmentassumptions-base case'!N11</f>
        <v>0</v>
      </c>
      <c r="S15" s="39">
        <f>SUM('Enrollmentassumptions-base case'!N51:P51)</f>
        <v>0</v>
      </c>
      <c r="T15" s="54"/>
      <c r="V15" s="39">
        <f>'Enrollmentassumptions-base case'!Q11</f>
        <v>0</v>
      </c>
      <c r="W15" s="39">
        <f>SUM('Enrollmentassumptions-base case'!Q51:S51)</f>
        <v>0</v>
      </c>
      <c r="X15" s="54"/>
      <c r="Z15" s="39">
        <f>'Enrollmentassumptions-base case'!T11</f>
        <v>0</v>
      </c>
      <c r="AA15" s="39">
        <f>SUM('Enrollmentassumptions-base case'!T51:V51)</f>
        <v>0</v>
      </c>
      <c r="AB15" s="54"/>
      <c r="AC15" s="48">
        <f>SUM(B15+F15+J15+N15+R15+V15+Z15)-SUM('Enrollmentassumptions-base case'!B11,'Enrollmentassumptions-base case'!E11,'Enrollmentassumptions-base case'!H11,'Enrollmentassumptions-base case'!K11,'Enrollmentassumptions-base case'!N11,'Enrollmentassumptions-base case'!Q11,'Enrollmentassumptions-base case'!T11)</f>
        <v>0</v>
      </c>
      <c r="AD15" s="48">
        <f>SUM(C15+G15+K15+O15+S15+W15+AA15)-'Enrollmentassumptions-base case'!W51</f>
        <v>0</v>
      </c>
      <c r="AE15" s="66"/>
    </row>
    <row r="16" spans="1:31" x14ac:dyDescent="0.35">
      <c r="A16" s="55" t="str">
        <f>'Enrollmentassumptions-base case'!A12</f>
        <v>Spring 28</v>
      </c>
      <c r="B16" s="39">
        <f>'Enrollmentassumptions-base case'!B12</f>
        <v>0</v>
      </c>
      <c r="C16" s="39">
        <f>SUM('Enrollmentassumptions-base case'!B52:D52)</f>
        <v>0</v>
      </c>
      <c r="D16" s="54"/>
      <c r="E16" s="54"/>
      <c r="F16" s="39">
        <f>'Enrollmentassumptions-base case'!E12</f>
        <v>0</v>
      </c>
      <c r="G16" s="39">
        <f>SUM('Enrollmentassumptions-base case'!E52:G52)</f>
        <v>0</v>
      </c>
      <c r="H16" s="54"/>
      <c r="I16" s="54"/>
      <c r="J16" s="39">
        <f>'Enrollmentassumptions-base case'!H12</f>
        <v>0</v>
      </c>
      <c r="K16" s="39">
        <f>SUM('Enrollmentassumptions-base case'!H52:J52)</f>
        <v>0</v>
      </c>
      <c r="L16" s="54"/>
      <c r="N16" s="39">
        <f>'Enrollmentassumptions-base case'!K12</f>
        <v>0</v>
      </c>
      <c r="O16" s="39">
        <f>SUM('Enrollmentassumptions-base case'!K52:M52)</f>
        <v>0</v>
      </c>
      <c r="P16" s="54"/>
      <c r="R16" s="39">
        <f>'Enrollmentassumptions-base case'!N12</f>
        <v>0</v>
      </c>
      <c r="S16" s="39">
        <f>SUM('Enrollmentassumptions-base case'!N52:P52)</f>
        <v>0</v>
      </c>
      <c r="T16" s="54"/>
      <c r="V16" s="39">
        <f>'Enrollmentassumptions-base case'!Q12</f>
        <v>0</v>
      </c>
      <c r="W16" s="39">
        <f>SUM('Enrollmentassumptions-base case'!Q52:S52)</f>
        <v>0</v>
      </c>
      <c r="X16" s="54"/>
      <c r="Z16" s="39">
        <f>'Enrollmentassumptions-base case'!T12</f>
        <v>0</v>
      </c>
      <c r="AA16" s="39">
        <f>SUM('Enrollmentassumptions-base case'!T52:V52)</f>
        <v>0</v>
      </c>
      <c r="AB16" s="54"/>
      <c r="AC16" s="48">
        <f>SUM(B16+F16+J16+N16+R16+V16+Z16)-SUM('Enrollmentassumptions-base case'!B12,'Enrollmentassumptions-base case'!E12,'Enrollmentassumptions-base case'!H12,'Enrollmentassumptions-base case'!K12,'Enrollmentassumptions-base case'!N12,'Enrollmentassumptions-base case'!Q12,'Enrollmentassumptions-base case'!T12)</f>
        <v>0</v>
      </c>
      <c r="AD16" s="48">
        <f>SUM(C16+G16+K16+O16+S16+W16+AA16)-'Enrollmentassumptions-base case'!W52</f>
        <v>0</v>
      </c>
      <c r="AE16" s="66"/>
    </row>
    <row r="17" spans="1:31" x14ac:dyDescent="0.35">
      <c r="A17" s="55" t="str">
        <f>'Enrollmentassumptions-base case'!A13</f>
        <v>Fall 28</v>
      </c>
      <c r="B17" s="39">
        <f>'Enrollmentassumptions-base case'!B13</f>
        <v>0</v>
      </c>
      <c r="C17" s="39">
        <f>SUM('Enrollmentassumptions-base case'!B53:D53)</f>
        <v>0</v>
      </c>
      <c r="D17" s="54"/>
      <c r="E17" s="54"/>
      <c r="F17" s="39">
        <f>'Enrollmentassumptions-base case'!E13</f>
        <v>0</v>
      </c>
      <c r="G17" s="39">
        <f>SUM('Enrollmentassumptions-base case'!E53:G53)</f>
        <v>0</v>
      </c>
      <c r="H17" s="54"/>
      <c r="I17" s="54"/>
      <c r="J17" s="39">
        <f>'Enrollmentassumptions-base case'!H13</f>
        <v>0</v>
      </c>
      <c r="K17" s="39">
        <f>SUM('Enrollmentassumptions-base case'!H53:J53)</f>
        <v>0</v>
      </c>
      <c r="L17" s="54"/>
      <c r="N17" s="39">
        <f>'Enrollmentassumptions-base case'!K13</f>
        <v>0</v>
      </c>
      <c r="O17" s="39">
        <f>SUM('Enrollmentassumptions-base case'!K53:M53)</f>
        <v>0</v>
      </c>
      <c r="P17" s="54"/>
      <c r="R17" s="39">
        <f>'Enrollmentassumptions-base case'!N13</f>
        <v>0</v>
      </c>
      <c r="S17" s="39">
        <f>SUM('Enrollmentassumptions-base case'!N53:P53)</f>
        <v>0</v>
      </c>
      <c r="T17" s="54"/>
      <c r="V17" s="39">
        <f>'Enrollmentassumptions-base case'!Q13</f>
        <v>0</v>
      </c>
      <c r="W17" s="39">
        <f>SUM('Enrollmentassumptions-base case'!Q53:S53)</f>
        <v>0</v>
      </c>
      <c r="X17" s="54"/>
      <c r="Z17" s="39">
        <f>'Enrollmentassumptions-base case'!T13</f>
        <v>0</v>
      </c>
      <c r="AA17" s="39">
        <f>SUM('Enrollmentassumptions-base case'!T53:V53)</f>
        <v>0</v>
      </c>
      <c r="AB17" s="54"/>
      <c r="AC17" s="48">
        <f>SUM(B17+F17+J17+N17+R17+V17+Z17)-SUM('Enrollmentassumptions-base case'!B13,'Enrollmentassumptions-base case'!E13,'Enrollmentassumptions-base case'!H13,'Enrollmentassumptions-base case'!K13,'Enrollmentassumptions-base case'!N13,'Enrollmentassumptions-base case'!Q13,'Enrollmentassumptions-base case'!T13)</f>
        <v>0</v>
      </c>
      <c r="AD17" s="48">
        <f>SUM(C17+G17+K17+O17+S17+W17+AA17)-'Enrollmentassumptions-base case'!W53</f>
        <v>0</v>
      </c>
      <c r="AE17" s="66"/>
    </row>
    <row r="18" spans="1:31" x14ac:dyDescent="0.35">
      <c r="A18" s="55" t="str">
        <f>'Enrollmentassumptions-base case'!A14</f>
        <v>Spring 29</v>
      </c>
      <c r="B18" s="39">
        <f>'Enrollmentassumptions-base case'!B14</f>
        <v>0</v>
      </c>
      <c r="C18" s="39">
        <f>SUM('Enrollmentassumptions-base case'!B54:D54)</f>
        <v>0</v>
      </c>
      <c r="D18" s="54"/>
      <c r="E18" s="54"/>
      <c r="F18" s="39">
        <f>'Enrollmentassumptions-base case'!E14</f>
        <v>0</v>
      </c>
      <c r="G18" s="39">
        <f>SUM('Enrollmentassumptions-base case'!E54:G54)</f>
        <v>0</v>
      </c>
      <c r="H18" s="54"/>
      <c r="I18" s="54"/>
      <c r="J18" s="39">
        <f>'Enrollmentassumptions-base case'!H14</f>
        <v>0</v>
      </c>
      <c r="K18" s="39">
        <f>SUM('Enrollmentassumptions-base case'!H54:J54)</f>
        <v>0</v>
      </c>
      <c r="L18" s="54"/>
      <c r="N18" s="39">
        <f>'Enrollmentassumptions-base case'!K14</f>
        <v>0</v>
      </c>
      <c r="O18" s="39">
        <f>SUM('Enrollmentassumptions-base case'!K54:M54)</f>
        <v>0</v>
      </c>
      <c r="P18" s="54"/>
      <c r="R18" s="39">
        <f>'Enrollmentassumptions-base case'!N14</f>
        <v>0</v>
      </c>
      <c r="S18" s="39">
        <f>SUM('Enrollmentassumptions-base case'!N54:P54)</f>
        <v>0</v>
      </c>
      <c r="T18" s="54"/>
      <c r="V18" s="39">
        <f>'Enrollmentassumptions-base case'!Q14</f>
        <v>0</v>
      </c>
      <c r="W18" s="39">
        <f>SUM('Enrollmentassumptions-base case'!Q54:S54)</f>
        <v>0</v>
      </c>
      <c r="X18" s="54"/>
      <c r="Z18" s="39">
        <f>'Enrollmentassumptions-base case'!T14</f>
        <v>0</v>
      </c>
      <c r="AA18" s="39">
        <f>SUM('Enrollmentassumptions-base case'!T54:V54)</f>
        <v>0</v>
      </c>
      <c r="AB18" s="54"/>
      <c r="AC18" s="48">
        <f>SUM(B18+F18+J18+N18+R18+V18+Z18)-SUM('Enrollmentassumptions-base case'!B14,'Enrollmentassumptions-base case'!E14,'Enrollmentassumptions-base case'!H14,'Enrollmentassumptions-base case'!K14,'Enrollmentassumptions-base case'!N14,'Enrollmentassumptions-base case'!Q14,'Enrollmentassumptions-base case'!T14)</f>
        <v>0</v>
      </c>
      <c r="AD18" s="48">
        <f>SUM(C18+G18+K18+O18+S18+W18+AA18)-'Enrollmentassumptions-base case'!W54</f>
        <v>0</v>
      </c>
      <c r="AE18" s="66"/>
    </row>
    <row r="19" spans="1:31" x14ac:dyDescent="0.35">
      <c r="A19" s="55" t="str">
        <f>'Enrollmentassumptions-base case'!A15</f>
        <v>Fall 29</v>
      </c>
      <c r="B19" s="39">
        <f>'Enrollmentassumptions-base case'!B15</f>
        <v>0</v>
      </c>
      <c r="C19" s="39">
        <f>SUM('Enrollmentassumptions-base case'!B55:D55)</f>
        <v>0</v>
      </c>
      <c r="D19" s="54"/>
      <c r="E19" s="54"/>
      <c r="F19" s="39">
        <f>'Enrollmentassumptions-base case'!E15</f>
        <v>0</v>
      </c>
      <c r="G19" s="39">
        <f>SUM('Enrollmentassumptions-base case'!E55:G55)</f>
        <v>0</v>
      </c>
      <c r="H19" s="54"/>
      <c r="I19" s="54"/>
      <c r="J19" s="39">
        <f>'Enrollmentassumptions-base case'!H15</f>
        <v>0</v>
      </c>
      <c r="K19" s="39">
        <f>SUM('Enrollmentassumptions-base case'!H55:J55)</f>
        <v>0</v>
      </c>
      <c r="L19" s="54"/>
      <c r="N19" s="39">
        <f>'Enrollmentassumptions-base case'!K15</f>
        <v>0</v>
      </c>
      <c r="O19" s="39">
        <f>SUM('Enrollmentassumptions-base case'!K55:M55)</f>
        <v>0</v>
      </c>
      <c r="P19" s="54"/>
      <c r="R19" s="39">
        <f>'Enrollmentassumptions-base case'!N15</f>
        <v>0</v>
      </c>
      <c r="S19" s="39">
        <f>SUM('Enrollmentassumptions-base case'!N55:P55)</f>
        <v>0</v>
      </c>
      <c r="T19" s="54"/>
      <c r="V19" s="39">
        <f>'Enrollmentassumptions-base case'!Q15</f>
        <v>0</v>
      </c>
      <c r="W19" s="39">
        <f>SUM('Enrollmentassumptions-base case'!Q55:S55)</f>
        <v>0</v>
      </c>
      <c r="X19" s="54"/>
      <c r="Z19" s="39">
        <f>'Enrollmentassumptions-base case'!T15</f>
        <v>0</v>
      </c>
      <c r="AA19" s="39">
        <f>SUM('Enrollmentassumptions-base case'!T55:V55)</f>
        <v>0</v>
      </c>
      <c r="AB19" s="54"/>
      <c r="AC19" s="48">
        <f>SUM(B19+F19+J19+N19+R19+V19+Z19)-SUM('Enrollmentassumptions-base case'!B15,'Enrollmentassumptions-base case'!E15,'Enrollmentassumptions-base case'!H15,'Enrollmentassumptions-base case'!K15,'Enrollmentassumptions-base case'!N15,'Enrollmentassumptions-base case'!Q15,'Enrollmentassumptions-base case'!T15)</f>
        <v>0</v>
      </c>
      <c r="AD19" s="48">
        <f>SUM(C19+G19+K19+O19+S19+W19+AA19)-'Enrollmentassumptions-base case'!W55</f>
        <v>0</v>
      </c>
      <c r="AE19" s="66"/>
    </row>
    <row r="20" spans="1:31" x14ac:dyDescent="0.35">
      <c r="A20" s="55" t="str">
        <f>'Enrollmentassumptions-base case'!A16</f>
        <v>Spring 30</v>
      </c>
      <c r="B20" s="39">
        <f>'Enrollmentassumptions-base case'!B16</f>
        <v>0</v>
      </c>
      <c r="C20" s="39">
        <f>SUM('Enrollmentassumptions-base case'!B56:D56)</f>
        <v>0</v>
      </c>
      <c r="D20" s="54"/>
      <c r="E20" s="54"/>
      <c r="F20" s="39">
        <f>'Enrollmentassumptions-base case'!E16</f>
        <v>0</v>
      </c>
      <c r="G20" s="39">
        <f>SUM('Enrollmentassumptions-base case'!E56:G56)</f>
        <v>0</v>
      </c>
      <c r="H20" s="54"/>
      <c r="I20" s="54"/>
      <c r="J20" s="39">
        <f>'Enrollmentassumptions-base case'!H16</f>
        <v>0</v>
      </c>
      <c r="K20" s="39">
        <f>SUM('Enrollmentassumptions-base case'!H56:J56)</f>
        <v>0</v>
      </c>
      <c r="L20" s="54"/>
      <c r="N20" s="39">
        <f>'Enrollmentassumptions-base case'!K16</f>
        <v>0</v>
      </c>
      <c r="O20" s="39">
        <f>SUM('Enrollmentassumptions-base case'!K56:M56)</f>
        <v>0</v>
      </c>
      <c r="P20" s="54"/>
      <c r="R20" s="39">
        <f>'Enrollmentassumptions-base case'!N16</f>
        <v>0</v>
      </c>
      <c r="S20" s="39">
        <f>SUM('Enrollmentassumptions-base case'!N56:P56)</f>
        <v>0</v>
      </c>
      <c r="T20" s="54"/>
      <c r="V20" s="39">
        <f>'Enrollmentassumptions-base case'!Q16</f>
        <v>0</v>
      </c>
      <c r="W20" s="39">
        <f>SUM('Enrollmentassumptions-base case'!Q56:S56)</f>
        <v>0</v>
      </c>
      <c r="X20" s="54"/>
      <c r="Z20" s="39">
        <f>'Enrollmentassumptions-base case'!T16</f>
        <v>0</v>
      </c>
      <c r="AA20" s="39">
        <f>SUM('Enrollmentassumptions-base case'!T56:V56)</f>
        <v>0</v>
      </c>
      <c r="AB20" s="54"/>
      <c r="AC20" s="48">
        <f>SUM(B20+F20+J20+N20+R20+V20+Z20)-SUM('Enrollmentassumptions-base case'!B16,'Enrollmentassumptions-base case'!E16,'Enrollmentassumptions-base case'!H16,'Enrollmentassumptions-base case'!K16,'Enrollmentassumptions-base case'!N16,'Enrollmentassumptions-base case'!Q16,'Enrollmentassumptions-base case'!T16)</f>
        <v>0</v>
      </c>
      <c r="AD20" s="48">
        <f>SUM(C20+G20+K20+O20+S20+W20+AA20)-'Enrollmentassumptions-base case'!W56</f>
        <v>0</v>
      </c>
      <c r="AE20" s="66"/>
    </row>
    <row r="21" spans="1:31" x14ac:dyDescent="0.35">
      <c r="A21" s="55" t="str">
        <f>'Enrollmentassumptions-base case'!A17</f>
        <v>Fall 30</v>
      </c>
      <c r="B21" s="39">
        <f>'Enrollmentassumptions-base case'!B17</f>
        <v>0</v>
      </c>
      <c r="C21" s="39">
        <f>SUM('Enrollmentassumptions-base case'!B57:D57)</f>
        <v>0</v>
      </c>
      <c r="D21" s="54"/>
      <c r="E21" s="54"/>
      <c r="F21" s="39">
        <f>'Enrollmentassumptions-base case'!E17</f>
        <v>0</v>
      </c>
      <c r="G21" s="39">
        <f>SUM('Enrollmentassumptions-base case'!E57:G57)</f>
        <v>0</v>
      </c>
      <c r="H21" s="54"/>
      <c r="I21" s="54"/>
      <c r="J21" s="39">
        <f>'Enrollmentassumptions-base case'!H17</f>
        <v>0</v>
      </c>
      <c r="K21" s="39">
        <f>SUM('Enrollmentassumptions-base case'!H57:J57)</f>
        <v>0</v>
      </c>
      <c r="L21" s="54"/>
      <c r="N21" s="39">
        <f>'Enrollmentassumptions-base case'!K17</f>
        <v>0</v>
      </c>
      <c r="O21" s="39">
        <f>SUM('Enrollmentassumptions-base case'!K57:M57)</f>
        <v>0</v>
      </c>
      <c r="P21" s="54"/>
      <c r="R21" s="39">
        <f>'Enrollmentassumptions-base case'!N17</f>
        <v>0</v>
      </c>
      <c r="S21" s="39">
        <f>SUM('Enrollmentassumptions-base case'!N57:P57)</f>
        <v>0</v>
      </c>
      <c r="T21" s="54"/>
      <c r="V21" s="39">
        <f>'Enrollmentassumptions-base case'!Q17</f>
        <v>0</v>
      </c>
      <c r="W21" s="39">
        <f>SUM('Enrollmentassumptions-base case'!Q57:S57)</f>
        <v>0</v>
      </c>
      <c r="X21" s="54"/>
      <c r="Z21" s="39">
        <f>'Enrollmentassumptions-base case'!T17</f>
        <v>0</v>
      </c>
      <c r="AA21" s="39">
        <f>SUM('Enrollmentassumptions-base case'!T57:V57)</f>
        <v>0</v>
      </c>
      <c r="AB21" s="54"/>
      <c r="AC21" s="48">
        <f>SUM(B21+F21+J21+N21+R21+V21+Z21)-SUM('Enrollmentassumptions-base case'!B17,'Enrollmentassumptions-base case'!E17,'Enrollmentassumptions-base case'!H17,'Enrollmentassumptions-base case'!K17,'Enrollmentassumptions-base case'!N17,'Enrollmentassumptions-base case'!Q17,'Enrollmentassumptions-base case'!T17)</f>
        <v>0</v>
      </c>
      <c r="AD21" s="48">
        <f>SUM(C21+G21+K21+O21+S21+W21+AA21)-'Enrollmentassumptions-base case'!W57</f>
        <v>0</v>
      </c>
      <c r="AE21" s="66"/>
    </row>
    <row r="22" spans="1:31" ht="13.15" x14ac:dyDescent="0.4">
      <c r="A22" s="4" t="s">
        <v>67</v>
      </c>
      <c r="B22" s="75">
        <f>SUM(B9:B21)</f>
        <v>0</v>
      </c>
      <c r="C22" s="75">
        <f>SUM(C9:C21)</f>
        <v>0</v>
      </c>
      <c r="D22" s="40"/>
      <c r="E22" s="40"/>
      <c r="F22" s="75">
        <f>SUM(F9:F21)</f>
        <v>0</v>
      </c>
      <c r="G22" s="75">
        <f>SUM(G9:G21)</f>
        <v>0</v>
      </c>
      <c r="H22" s="40"/>
      <c r="I22" s="40"/>
      <c r="J22" s="75">
        <f>SUM(J9:J21)</f>
        <v>0</v>
      </c>
      <c r="K22" s="75">
        <f>SUM(K9:K21)</f>
        <v>0</v>
      </c>
      <c r="L22" s="40"/>
      <c r="N22" s="75">
        <f>SUM(N9:N21)</f>
        <v>0</v>
      </c>
      <c r="O22" s="75">
        <f>SUM(O9:O21)</f>
        <v>0</v>
      </c>
      <c r="P22" s="40"/>
      <c r="R22" s="75">
        <f>SUM(R9:R21)</f>
        <v>0</v>
      </c>
      <c r="S22" s="75">
        <f>SUM(S9:S21)</f>
        <v>0</v>
      </c>
      <c r="T22" s="40"/>
      <c r="V22" s="75">
        <f>SUM(V9:V21)</f>
        <v>0</v>
      </c>
      <c r="W22" s="75">
        <f>SUM(W9:W21)</f>
        <v>0</v>
      </c>
      <c r="X22" s="76"/>
      <c r="Z22" s="75">
        <f>SUM(Z9:Z21)</f>
        <v>0</v>
      </c>
      <c r="AA22" s="75">
        <f>SUM(AA9:AA21)</f>
        <v>0</v>
      </c>
      <c r="AB22" s="76"/>
    </row>
    <row r="23" spans="1:31" x14ac:dyDescent="0.35">
      <c r="A23" s="40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N23" s="54"/>
      <c r="O23" s="54"/>
      <c r="P23" s="54"/>
      <c r="R23" s="54"/>
      <c r="S23" s="54"/>
      <c r="T23" s="54"/>
      <c r="V23" s="54"/>
      <c r="W23" s="54"/>
      <c r="X23" s="54"/>
      <c r="Z23" s="54"/>
      <c r="AA23" s="54"/>
      <c r="AB23" s="54"/>
      <c r="AE23" s="66"/>
    </row>
    <row r="24" spans="1:31" x14ac:dyDescent="0.35">
      <c r="A24" s="40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N24" s="54"/>
      <c r="O24" s="54"/>
      <c r="P24" s="54"/>
      <c r="R24" s="54"/>
      <c r="S24" s="54"/>
      <c r="T24" s="54"/>
      <c r="V24" s="54"/>
      <c r="W24" s="54"/>
      <c r="X24" s="54"/>
      <c r="Z24" s="54"/>
      <c r="AA24" s="54"/>
      <c r="AB24" s="54"/>
    </row>
    <row r="25" spans="1:31" s="1" customFormat="1" ht="13.15" x14ac:dyDescent="0.4">
      <c r="A25" s="40"/>
      <c r="B25" s="54"/>
      <c r="C25" s="54"/>
      <c r="D25" s="58"/>
      <c r="E25" s="58"/>
      <c r="F25" s="54"/>
      <c r="G25" s="54"/>
      <c r="H25" s="58"/>
      <c r="I25" s="58"/>
      <c r="J25" s="54"/>
      <c r="K25" s="54"/>
      <c r="L25" s="58"/>
      <c r="N25" s="54"/>
      <c r="O25" s="54"/>
      <c r="P25" s="58"/>
      <c r="R25" s="54"/>
      <c r="S25" s="54"/>
      <c r="T25" s="58"/>
      <c r="V25" s="54"/>
      <c r="W25" s="54"/>
      <c r="X25" s="58"/>
      <c r="Z25" s="54"/>
      <c r="AA25" s="54"/>
      <c r="AB25" s="58"/>
    </row>
    <row r="26" spans="1:31" s="73" customFormat="1" x14ac:dyDescent="0.35">
      <c r="A26" s="77" t="s">
        <v>7</v>
      </c>
      <c r="B26" s="78"/>
      <c r="C26" s="78"/>
      <c r="D26" s="76">
        <f>SUM('Enrollmentassumptions-base case'!B$152:D$152)</f>
        <v>0</v>
      </c>
      <c r="E26" s="77"/>
      <c r="F26" s="78"/>
      <c r="G26" s="78"/>
      <c r="H26" s="76">
        <f>SUM('Enrollmentassumptions-base case'!E$152:G$152)</f>
        <v>0</v>
      </c>
      <c r="I26" s="77"/>
      <c r="J26" s="78"/>
      <c r="K26" s="78"/>
      <c r="L26" s="76">
        <f>SUM('Enrollmentassumptions-base case'!H152:J152)</f>
        <v>0</v>
      </c>
      <c r="N26" s="78"/>
      <c r="O26" s="78"/>
      <c r="P26" s="76">
        <f>SUM('Enrollmentassumptions-base case'!K152:M152)</f>
        <v>0</v>
      </c>
      <c r="R26" s="78"/>
      <c r="S26" s="78"/>
      <c r="T26" s="76">
        <f>SUM('Enrollmentassumptions-base case'!N152:P152)</f>
        <v>0</v>
      </c>
      <c r="V26" s="78"/>
      <c r="W26" s="78"/>
      <c r="X26" s="76">
        <f>SUM('Enrollmentassumptions-base case'!Q152:S152)</f>
        <v>0</v>
      </c>
      <c r="Z26" s="78"/>
      <c r="AA26" s="78"/>
      <c r="AB26" s="76">
        <f>SUM('Enrollmentassumptions-base case'!T152:V152)</f>
        <v>0</v>
      </c>
      <c r="AD26" s="79">
        <f>SUM(D26:AB26)-'Enrollmentassumptions-base case'!W152</f>
        <v>0</v>
      </c>
    </row>
    <row r="27" spans="1:31" x14ac:dyDescent="0.35">
      <c r="A27" s="40" t="s">
        <v>92</v>
      </c>
      <c r="B27" s="40"/>
      <c r="C27" s="40"/>
      <c r="D27" s="80">
        <f>'General Assumptions'!$B$15</f>
        <v>0</v>
      </c>
      <c r="E27" s="80"/>
      <c r="F27" s="40"/>
      <c r="G27" s="40"/>
      <c r="H27" s="80">
        <f>ROUND(D27*(1+'General Assumptions'!$D$15),0)</f>
        <v>0</v>
      </c>
      <c r="I27" s="80"/>
      <c r="J27" s="40"/>
      <c r="K27" s="40"/>
      <c r="L27" s="80">
        <f>ROUND(H27*(1+'General Assumptions'!$D$15),0)</f>
        <v>0</v>
      </c>
      <c r="N27" s="40"/>
      <c r="O27" s="40"/>
      <c r="P27" s="80">
        <f>ROUND(L27*(1+'General Assumptions'!$D$15),0)</f>
        <v>0</v>
      </c>
      <c r="R27" s="40"/>
      <c r="S27" s="40"/>
      <c r="T27" s="80">
        <f>ROUND(P27*(1+'General Assumptions'!$D$15),0)</f>
        <v>0</v>
      </c>
      <c r="V27" s="40"/>
      <c r="W27" s="40"/>
      <c r="X27" s="80">
        <f>ROUND(T27*(1+'General Assumptions'!$D$15),0)</f>
        <v>0</v>
      </c>
      <c r="Z27" s="40"/>
      <c r="AA27" s="40"/>
      <c r="AB27" s="80">
        <f>ROUND(X27*(1+'General Assumptions'!$D$15),0)</f>
        <v>0</v>
      </c>
    </row>
    <row r="28" spans="1:31" x14ac:dyDescent="0.35">
      <c r="A28" s="40"/>
      <c r="B28" s="40"/>
      <c r="C28" s="40"/>
      <c r="D28" s="80"/>
      <c r="E28" s="80"/>
      <c r="F28" s="40"/>
      <c r="G28" s="40"/>
      <c r="H28" s="80"/>
      <c r="I28" s="80"/>
      <c r="J28" s="40"/>
      <c r="K28" s="40"/>
      <c r="L28" s="80"/>
      <c r="N28" s="40"/>
      <c r="O28" s="40"/>
      <c r="P28" s="80"/>
      <c r="R28" s="40"/>
      <c r="S28" s="40"/>
      <c r="T28" s="80"/>
      <c r="V28" s="40"/>
      <c r="W28" s="40"/>
      <c r="X28" s="80"/>
      <c r="Z28" s="40"/>
      <c r="AA28" s="40"/>
      <c r="AB28" s="80"/>
    </row>
    <row r="29" spans="1:31" x14ac:dyDescent="0.35">
      <c r="A29" s="40"/>
      <c r="B29" s="40"/>
      <c r="C29" s="40"/>
      <c r="D29" s="80"/>
      <c r="E29" s="80"/>
      <c r="F29" s="40"/>
      <c r="G29" s="40"/>
      <c r="H29" s="80"/>
      <c r="I29" s="80"/>
      <c r="J29" s="40"/>
      <c r="K29" s="40"/>
      <c r="L29" s="80"/>
      <c r="N29" s="40"/>
      <c r="O29" s="40"/>
      <c r="P29" s="80"/>
      <c r="R29" s="40"/>
      <c r="S29" s="40"/>
      <c r="T29" s="80"/>
      <c r="V29" s="40"/>
      <c r="W29" s="40"/>
      <c r="X29" s="80"/>
      <c r="Z29" s="40"/>
      <c r="AA29" s="40"/>
      <c r="AB29" s="80"/>
    </row>
    <row r="30" spans="1:31" x14ac:dyDescent="0.35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N30" s="40"/>
      <c r="O30" s="40"/>
      <c r="P30" s="40"/>
      <c r="R30" s="40"/>
      <c r="S30" s="40"/>
      <c r="T30" s="40"/>
      <c r="V30" s="40"/>
      <c r="W30" s="40"/>
      <c r="X30" s="40"/>
      <c r="Z30" s="40"/>
      <c r="AA30" s="40"/>
      <c r="AB30" s="40"/>
    </row>
    <row r="31" spans="1:31" ht="13.15" x14ac:dyDescent="0.4">
      <c r="A31" s="4" t="s">
        <v>19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N31" s="40"/>
      <c r="O31" s="40"/>
      <c r="P31" s="40"/>
      <c r="R31" s="40"/>
      <c r="S31" s="40"/>
      <c r="T31" s="40"/>
      <c r="V31" s="40"/>
      <c r="W31" s="40"/>
      <c r="X31" s="40"/>
      <c r="Z31" s="40"/>
      <c r="AA31" s="40"/>
      <c r="AB31" s="40"/>
    </row>
    <row r="32" spans="1:31" x14ac:dyDescent="0.35">
      <c r="A32" s="55" t="str">
        <f>'Enrollmentassumptions-base case'!A5</f>
        <v>Fall 24</v>
      </c>
      <c r="B32" s="40"/>
      <c r="C32" s="40"/>
      <c r="D32" s="81">
        <f>(C9*$D$27)</f>
        <v>0</v>
      </c>
      <c r="E32" s="40"/>
      <c r="F32" s="40"/>
      <c r="G32" s="40"/>
      <c r="H32" s="81">
        <f>(G9*$H$27)</f>
        <v>0</v>
      </c>
      <c r="I32" s="40"/>
      <c r="J32" s="40"/>
      <c r="K32" s="40"/>
      <c r="L32" s="81">
        <f>(K9*$L$27)</f>
        <v>0</v>
      </c>
      <c r="N32" s="40"/>
      <c r="O32" s="40"/>
      <c r="P32" s="81">
        <f>(O9*$P$27)</f>
        <v>0</v>
      </c>
      <c r="R32" s="40"/>
      <c r="S32" s="40"/>
      <c r="T32" s="81">
        <f>S9*$T$27</f>
        <v>0</v>
      </c>
      <c r="V32" s="40"/>
      <c r="W32" s="40"/>
      <c r="X32" s="81">
        <f>W9*$X$27</f>
        <v>0</v>
      </c>
      <c r="Z32" s="40"/>
      <c r="AA32" s="40"/>
      <c r="AB32" s="81">
        <f>AA9*$AB$27</f>
        <v>0</v>
      </c>
      <c r="AD32" s="79">
        <f>SUM(D32:AB32)-'Enrollmentassumptions-base case'!W86</f>
        <v>0</v>
      </c>
    </row>
    <row r="33" spans="1:30" x14ac:dyDescent="0.35">
      <c r="A33" s="55" t="str">
        <f>'Enrollmentassumptions-base case'!A6</f>
        <v>Spring 25</v>
      </c>
      <c r="B33" s="40"/>
      <c r="C33" s="40"/>
      <c r="D33" s="81">
        <f t="shared" ref="D33:D42" si="0">(C10*$D$27)</f>
        <v>0</v>
      </c>
      <c r="E33" s="40"/>
      <c r="F33" s="40"/>
      <c r="G33" s="40"/>
      <c r="H33" s="81">
        <f t="shared" ref="H33:H42" si="1">(G10*$H$27)</f>
        <v>0</v>
      </c>
      <c r="I33" s="40"/>
      <c r="J33" s="40"/>
      <c r="K33" s="40"/>
      <c r="L33" s="81">
        <f t="shared" ref="L33:L42" si="2">(K10*$L$27)</f>
        <v>0</v>
      </c>
      <c r="N33" s="40"/>
      <c r="O33" s="40"/>
      <c r="P33" s="81">
        <f t="shared" ref="P33:P42" si="3">(O10*$P$27)</f>
        <v>0</v>
      </c>
      <c r="R33" s="40"/>
      <c r="S33" s="40"/>
      <c r="T33" s="81">
        <f t="shared" ref="T33:T42" si="4">S10*$T$27</f>
        <v>0</v>
      </c>
      <c r="V33" s="40"/>
      <c r="W33" s="40"/>
      <c r="X33" s="81">
        <f t="shared" ref="X33:X42" si="5">W10*$X$27</f>
        <v>0</v>
      </c>
      <c r="Z33" s="40"/>
      <c r="AA33" s="40"/>
      <c r="AB33" s="81">
        <f t="shared" ref="AB33:AB42" si="6">AA10*$AB$27</f>
        <v>0</v>
      </c>
      <c r="AD33" s="79">
        <f>SUM(D33:AB33)-'Enrollmentassumptions-base case'!W87</f>
        <v>0</v>
      </c>
    </row>
    <row r="34" spans="1:30" x14ac:dyDescent="0.35">
      <c r="A34" s="55" t="str">
        <f>'Enrollmentassumptions-base case'!A7</f>
        <v>Fall 25</v>
      </c>
      <c r="B34" s="40"/>
      <c r="C34" s="40"/>
      <c r="D34" s="81">
        <f t="shared" si="0"/>
        <v>0</v>
      </c>
      <c r="E34" s="40"/>
      <c r="F34" s="40"/>
      <c r="G34" s="40"/>
      <c r="H34" s="81">
        <f t="shared" si="1"/>
        <v>0</v>
      </c>
      <c r="I34" s="40"/>
      <c r="J34" s="40"/>
      <c r="K34" s="40"/>
      <c r="L34" s="81">
        <f t="shared" si="2"/>
        <v>0</v>
      </c>
      <c r="N34" s="40"/>
      <c r="O34" s="40"/>
      <c r="P34" s="81">
        <f t="shared" si="3"/>
        <v>0</v>
      </c>
      <c r="R34" s="40"/>
      <c r="S34" s="40"/>
      <c r="T34" s="81">
        <f t="shared" si="4"/>
        <v>0</v>
      </c>
      <c r="V34" s="40"/>
      <c r="W34" s="40"/>
      <c r="X34" s="81">
        <f t="shared" si="5"/>
        <v>0</v>
      </c>
      <c r="Z34" s="40"/>
      <c r="AA34" s="40"/>
      <c r="AB34" s="81">
        <f t="shared" si="6"/>
        <v>0</v>
      </c>
      <c r="AD34" s="79">
        <f>SUM(D34:AB34)-'Enrollmentassumptions-base case'!W88</f>
        <v>0</v>
      </c>
    </row>
    <row r="35" spans="1:30" x14ac:dyDescent="0.35">
      <c r="A35" s="55" t="str">
        <f>'Enrollmentassumptions-base case'!A8</f>
        <v>Spring 26</v>
      </c>
      <c r="B35" s="40"/>
      <c r="C35" s="40"/>
      <c r="D35" s="81">
        <f t="shared" si="0"/>
        <v>0</v>
      </c>
      <c r="E35" s="40"/>
      <c r="F35" s="40"/>
      <c r="G35" s="40"/>
      <c r="H35" s="81">
        <f t="shared" si="1"/>
        <v>0</v>
      </c>
      <c r="I35" s="40"/>
      <c r="J35" s="40"/>
      <c r="K35" s="40"/>
      <c r="L35" s="81">
        <f t="shared" si="2"/>
        <v>0</v>
      </c>
      <c r="N35" s="40"/>
      <c r="O35" s="40"/>
      <c r="P35" s="81">
        <f t="shared" si="3"/>
        <v>0</v>
      </c>
      <c r="R35" s="40"/>
      <c r="S35" s="40"/>
      <c r="T35" s="81">
        <f t="shared" si="4"/>
        <v>0</v>
      </c>
      <c r="V35" s="40"/>
      <c r="W35" s="40"/>
      <c r="X35" s="81">
        <f t="shared" si="5"/>
        <v>0</v>
      </c>
      <c r="Z35" s="40"/>
      <c r="AA35" s="40"/>
      <c r="AB35" s="81">
        <f t="shared" si="6"/>
        <v>0</v>
      </c>
      <c r="AD35" s="79">
        <f>SUM(D35:AB35)-'Enrollmentassumptions-base case'!W89</f>
        <v>0</v>
      </c>
    </row>
    <row r="36" spans="1:30" x14ac:dyDescent="0.35">
      <c r="A36" s="55" t="str">
        <f>'Enrollmentassumptions-base case'!A9</f>
        <v>Fall 26</v>
      </c>
      <c r="B36" s="40"/>
      <c r="C36" s="40"/>
      <c r="D36" s="81">
        <f t="shared" si="0"/>
        <v>0</v>
      </c>
      <c r="E36" s="40"/>
      <c r="F36" s="40"/>
      <c r="G36" s="40"/>
      <c r="H36" s="81">
        <f t="shared" si="1"/>
        <v>0</v>
      </c>
      <c r="I36" s="40"/>
      <c r="J36" s="40"/>
      <c r="K36" s="40"/>
      <c r="L36" s="81">
        <f t="shared" si="2"/>
        <v>0</v>
      </c>
      <c r="N36" s="40"/>
      <c r="O36" s="40"/>
      <c r="P36" s="81">
        <f t="shared" si="3"/>
        <v>0</v>
      </c>
      <c r="R36" s="40"/>
      <c r="S36" s="40"/>
      <c r="T36" s="81">
        <f t="shared" si="4"/>
        <v>0</v>
      </c>
      <c r="V36" s="40"/>
      <c r="W36" s="40"/>
      <c r="X36" s="81">
        <f t="shared" si="5"/>
        <v>0</v>
      </c>
      <c r="Z36" s="40"/>
      <c r="AA36" s="40"/>
      <c r="AB36" s="81">
        <f t="shared" si="6"/>
        <v>0</v>
      </c>
      <c r="AD36" s="79">
        <f>SUM(D36:AB36)-'Enrollmentassumptions-base case'!W90</f>
        <v>0</v>
      </c>
    </row>
    <row r="37" spans="1:30" x14ac:dyDescent="0.35">
      <c r="A37" s="55" t="str">
        <f>'Enrollmentassumptions-base case'!A10</f>
        <v>Spring 27</v>
      </c>
      <c r="B37" s="40"/>
      <c r="C37" s="40"/>
      <c r="D37" s="81">
        <f t="shared" si="0"/>
        <v>0</v>
      </c>
      <c r="E37" s="40"/>
      <c r="F37" s="40"/>
      <c r="G37" s="40"/>
      <c r="H37" s="81">
        <f t="shared" si="1"/>
        <v>0</v>
      </c>
      <c r="I37" s="40"/>
      <c r="J37" s="40"/>
      <c r="K37" s="40"/>
      <c r="L37" s="81">
        <f t="shared" si="2"/>
        <v>0</v>
      </c>
      <c r="N37" s="40"/>
      <c r="O37" s="40"/>
      <c r="P37" s="81">
        <f t="shared" si="3"/>
        <v>0</v>
      </c>
      <c r="R37" s="40"/>
      <c r="S37" s="40"/>
      <c r="T37" s="81">
        <f t="shared" si="4"/>
        <v>0</v>
      </c>
      <c r="V37" s="40"/>
      <c r="W37" s="40"/>
      <c r="X37" s="81">
        <f t="shared" si="5"/>
        <v>0</v>
      </c>
      <c r="Z37" s="40"/>
      <c r="AA37" s="40"/>
      <c r="AB37" s="81">
        <f t="shared" si="6"/>
        <v>0</v>
      </c>
      <c r="AD37" s="79">
        <f>SUM(D37:AB37)-'Enrollmentassumptions-base case'!W91</f>
        <v>0</v>
      </c>
    </row>
    <row r="38" spans="1:30" x14ac:dyDescent="0.35">
      <c r="A38" s="55" t="str">
        <f>'Enrollmentassumptions-base case'!A11</f>
        <v>Fall 27</v>
      </c>
      <c r="B38" s="40"/>
      <c r="C38" s="40"/>
      <c r="D38" s="81">
        <f t="shared" si="0"/>
        <v>0</v>
      </c>
      <c r="E38" s="40"/>
      <c r="F38" s="40"/>
      <c r="G38" s="40"/>
      <c r="H38" s="81">
        <f t="shared" si="1"/>
        <v>0</v>
      </c>
      <c r="I38" s="40"/>
      <c r="J38" s="40"/>
      <c r="K38" s="40"/>
      <c r="L38" s="81">
        <f t="shared" si="2"/>
        <v>0</v>
      </c>
      <c r="N38" s="40"/>
      <c r="O38" s="40"/>
      <c r="P38" s="81">
        <f t="shared" si="3"/>
        <v>0</v>
      </c>
      <c r="R38" s="40"/>
      <c r="S38" s="40"/>
      <c r="T38" s="81">
        <f t="shared" si="4"/>
        <v>0</v>
      </c>
      <c r="V38" s="40"/>
      <c r="W38" s="40"/>
      <c r="X38" s="81">
        <f t="shared" si="5"/>
        <v>0</v>
      </c>
      <c r="Z38" s="40"/>
      <c r="AA38" s="40"/>
      <c r="AB38" s="81">
        <f t="shared" si="6"/>
        <v>0</v>
      </c>
      <c r="AD38" s="79">
        <f>SUM(D38:AB38)-'Enrollmentassumptions-base case'!W92</f>
        <v>0</v>
      </c>
    </row>
    <row r="39" spans="1:30" x14ac:dyDescent="0.35">
      <c r="A39" s="55" t="str">
        <f>'Enrollmentassumptions-base case'!A12</f>
        <v>Spring 28</v>
      </c>
      <c r="B39" s="40"/>
      <c r="C39" s="40"/>
      <c r="D39" s="81">
        <f t="shared" si="0"/>
        <v>0</v>
      </c>
      <c r="E39" s="40"/>
      <c r="F39" s="40"/>
      <c r="G39" s="40"/>
      <c r="H39" s="81">
        <f t="shared" si="1"/>
        <v>0</v>
      </c>
      <c r="I39" s="40"/>
      <c r="J39" s="40"/>
      <c r="K39" s="40"/>
      <c r="L39" s="81">
        <f t="shared" si="2"/>
        <v>0</v>
      </c>
      <c r="N39" s="40"/>
      <c r="O39" s="40"/>
      <c r="P39" s="81">
        <f t="shared" si="3"/>
        <v>0</v>
      </c>
      <c r="R39" s="40"/>
      <c r="S39" s="40"/>
      <c r="T39" s="81">
        <f t="shared" si="4"/>
        <v>0</v>
      </c>
      <c r="V39" s="40"/>
      <c r="W39" s="40"/>
      <c r="X39" s="81">
        <f t="shared" si="5"/>
        <v>0</v>
      </c>
      <c r="Z39" s="40"/>
      <c r="AA39" s="40"/>
      <c r="AB39" s="81">
        <f t="shared" si="6"/>
        <v>0</v>
      </c>
      <c r="AD39" s="79">
        <f>SUM(D39:AB39)-'Enrollmentassumptions-base case'!W93</f>
        <v>0</v>
      </c>
    </row>
    <row r="40" spans="1:30" x14ac:dyDescent="0.35">
      <c r="A40" s="55" t="str">
        <f>'Enrollmentassumptions-base case'!A13</f>
        <v>Fall 28</v>
      </c>
      <c r="B40" s="40"/>
      <c r="C40" s="40"/>
      <c r="D40" s="81">
        <f t="shared" si="0"/>
        <v>0</v>
      </c>
      <c r="E40" s="40"/>
      <c r="F40" s="40"/>
      <c r="G40" s="40"/>
      <c r="H40" s="81">
        <f t="shared" si="1"/>
        <v>0</v>
      </c>
      <c r="I40" s="40"/>
      <c r="J40" s="40"/>
      <c r="K40" s="40"/>
      <c r="L40" s="81">
        <f t="shared" si="2"/>
        <v>0</v>
      </c>
      <c r="N40" s="40"/>
      <c r="O40" s="40"/>
      <c r="P40" s="81">
        <f t="shared" si="3"/>
        <v>0</v>
      </c>
      <c r="R40" s="40"/>
      <c r="S40" s="40"/>
      <c r="T40" s="81">
        <f t="shared" si="4"/>
        <v>0</v>
      </c>
      <c r="V40" s="40"/>
      <c r="W40" s="40"/>
      <c r="X40" s="81">
        <f t="shared" si="5"/>
        <v>0</v>
      </c>
      <c r="Z40" s="40"/>
      <c r="AA40" s="40"/>
      <c r="AB40" s="81">
        <f t="shared" si="6"/>
        <v>0</v>
      </c>
      <c r="AD40" s="79">
        <f>SUM(D40:AB40)-'Enrollmentassumptions-base case'!W94</f>
        <v>0</v>
      </c>
    </row>
    <row r="41" spans="1:30" x14ac:dyDescent="0.35">
      <c r="A41" s="55" t="str">
        <f>'Enrollmentassumptions-base case'!A14</f>
        <v>Spring 29</v>
      </c>
      <c r="B41" s="40"/>
      <c r="C41" s="40"/>
      <c r="D41" s="81">
        <f t="shared" si="0"/>
        <v>0</v>
      </c>
      <c r="E41" s="40"/>
      <c r="F41" s="40"/>
      <c r="G41" s="40"/>
      <c r="H41" s="81">
        <f t="shared" si="1"/>
        <v>0</v>
      </c>
      <c r="I41" s="40"/>
      <c r="J41" s="40"/>
      <c r="K41" s="40"/>
      <c r="L41" s="81">
        <f t="shared" si="2"/>
        <v>0</v>
      </c>
      <c r="N41" s="40"/>
      <c r="O41" s="40"/>
      <c r="P41" s="81">
        <f t="shared" si="3"/>
        <v>0</v>
      </c>
      <c r="R41" s="40"/>
      <c r="S41" s="40"/>
      <c r="T41" s="81">
        <f t="shared" si="4"/>
        <v>0</v>
      </c>
      <c r="V41" s="40"/>
      <c r="W41" s="40"/>
      <c r="X41" s="81">
        <f t="shared" si="5"/>
        <v>0</v>
      </c>
      <c r="Z41" s="40"/>
      <c r="AA41" s="40"/>
      <c r="AB41" s="81">
        <f t="shared" si="6"/>
        <v>0</v>
      </c>
      <c r="AD41" s="79">
        <f>SUM(D41:AB41)-'Enrollmentassumptions-base case'!W95</f>
        <v>0</v>
      </c>
    </row>
    <row r="42" spans="1:30" x14ac:dyDescent="0.35">
      <c r="A42" s="55" t="str">
        <f>'Enrollmentassumptions-base case'!A15</f>
        <v>Fall 29</v>
      </c>
      <c r="B42" s="40"/>
      <c r="C42" s="40"/>
      <c r="D42" s="81">
        <f t="shared" si="0"/>
        <v>0</v>
      </c>
      <c r="E42" s="40"/>
      <c r="F42" s="40"/>
      <c r="G42" s="40"/>
      <c r="H42" s="81">
        <f t="shared" si="1"/>
        <v>0</v>
      </c>
      <c r="I42" s="40"/>
      <c r="J42" s="40"/>
      <c r="K42" s="40"/>
      <c r="L42" s="81">
        <f t="shared" si="2"/>
        <v>0</v>
      </c>
      <c r="N42" s="40"/>
      <c r="O42" s="40"/>
      <c r="P42" s="81">
        <f t="shared" si="3"/>
        <v>0</v>
      </c>
      <c r="R42" s="40"/>
      <c r="S42" s="40"/>
      <c r="T42" s="81">
        <f t="shared" si="4"/>
        <v>0</v>
      </c>
      <c r="V42" s="40"/>
      <c r="W42" s="40"/>
      <c r="X42" s="81">
        <f t="shared" si="5"/>
        <v>0</v>
      </c>
      <c r="Z42" s="40"/>
      <c r="AA42" s="40"/>
      <c r="AB42" s="81">
        <f t="shared" si="6"/>
        <v>0</v>
      </c>
      <c r="AD42" s="79">
        <f>SUM(D42:AB42)-'Enrollmentassumptions-base case'!W96</f>
        <v>0</v>
      </c>
    </row>
    <row r="43" spans="1:30" x14ac:dyDescent="0.35">
      <c r="A43" s="55" t="str">
        <f>'Enrollmentassumptions-base case'!A16</f>
        <v>Spring 30</v>
      </c>
      <c r="B43" s="40"/>
      <c r="C43" s="40"/>
      <c r="D43" s="81">
        <f>(C20*$D$27)</f>
        <v>0</v>
      </c>
      <c r="E43" s="81"/>
      <c r="F43" s="40"/>
      <c r="G43" s="40"/>
      <c r="H43" s="81">
        <f>(G20*$H$27)</f>
        <v>0</v>
      </c>
      <c r="I43" s="81"/>
      <c r="J43" s="40"/>
      <c r="K43" s="40"/>
      <c r="L43" s="81">
        <f>(K20*$L$27)</f>
        <v>0</v>
      </c>
      <c r="N43" s="40"/>
      <c r="O43" s="40"/>
      <c r="P43" s="81">
        <f>(O20*$P$27)</f>
        <v>0</v>
      </c>
      <c r="R43" s="40"/>
      <c r="S43" s="40"/>
      <c r="T43" s="81">
        <f>S20*$T$27</f>
        <v>0</v>
      </c>
      <c r="V43" s="40"/>
      <c r="W43" s="40"/>
      <c r="X43" s="81">
        <f>W20*$X$27</f>
        <v>0</v>
      </c>
      <c r="Z43" s="40"/>
      <c r="AA43" s="40"/>
      <c r="AB43" s="81">
        <f>AA20*$AB$27</f>
        <v>0</v>
      </c>
      <c r="AD43" s="79">
        <f>SUM(D43:AB43)-'Enrollmentassumptions-base case'!W97</f>
        <v>0</v>
      </c>
    </row>
    <row r="44" spans="1:30" x14ac:dyDescent="0.35">
      <c r="A44" s="55" t="str">
        <f>'Enrollmentassumptions-base case'!A17</f>
        <v>Fall 30</v>
      </c>
      <c r="B44" s="40"/>
      <c r="C44" s="40"/>
      <c r="D44" s="81">
        <f>(C21*$D$27)</f>
        <v>0</v>
      </c>
      <c r="E44" s="81"/>
      <c r="F44" s="40"/>
      <c r="G44" s="40"/>
      <c r="H44" s="81">
        <f>(G21*$H$27)</f>
        <v>0</v>
      </c>
      <c r="I44" s="81"/>
      <c r="J44" s="40"/>
      <c r="K44" s="40"/>
      <c r="L44" s="81">
        <f>(K21*$L$27)</f>
        <v>0</v>
      </c>
      <c r="N44" s="40"/>
      <c r="O44" s="40"/>
      <c r="P44" s="81">
        <f>(O21*$P$27)</f>
        <v>0</v>
      </c>
      <c r="R44" s="40"/>
      <c r="S44" s="40"/>
      <c r="T44" s="81">
        <f>S21*$T$27</f>
        <v>0</v>
      </c>
      <c r="V44" s="40"/>
      <c r="W44" s="40"/>
      <c r="X44" s="81">
        <f>W21*$X$27</f>
        <v>0</v>
      </c>
      <c r="Z44" s="40"/>
      <c r="AA44" s="40"/>
      <c r="AB44" s="81">
        <f>AA21*$AB$27</f>
        <v>0</v>
      </c>
      <c r="AD44" s="79"/>
    </row>
    <row r="45" spans="1:30" x14ac:dyDescent="0.35">
      <c r="A45" s="40" t="s">
        <v>124</v>
      </c>
      <c r="B45" s="40"/>
      <c r="C45" s="40"/>
      <c r="D45" s="81">
        <f>SUM(D32:D44)+D26</f>
        <v>0</v>
      </c>
      <c r="E45" s="81"/>
      <c r="F45" s="40"/>
      <c r="G45" s="40"/>
      <c r="H45" s="81">
        <f>SUM(H32:H44)+H26</f>
        <v>0</v>
      </c>
      <c r="I45" s="81"/>
      <c r="J45" s="40"/>
      <c r="K45" s="40"/>
      <c r="L45" s="81">
        <f>SUM(L32:L44)+L26</f>
        <v>0</v>
      </c>
      <c r="N45" s="40"/>
      <c r="O45" s="40"/>
      <c r="P45" s="81">
        <f>SUM(P32:P44)+P26</f>
        <v>0</v>
      </c>
      <c r="R45" s="40"/>
      <c r="S45" s="40"/>
      <c r="T45" s="81">
        <f>SUM(T32:T44)+T26</f>
        <v>0</v>
      </c>
      <c r="V45" s="40"/>
      <c r="W45" s="40"/>
      <c r="X45" s="81">
        <f>SUM(X32:X44)+X26</f>
        <v>0</v>
      </c>
      <c r="Z45" s="40"/>
      <c r="AA45" s="40"/>
      <c r="AB45" s="81">
        <f>SUM(AB32:AB44)+AB26</f>
        <v>0</v>
      </c>
      <c r="AC45" s="83"/>
      <c r="AD45" s="79">
        <f>SUM(D45:AB45)-'Enrollmentassumptions-base case'!W170</f>
        <v>0</v>
      </c>
    </row>
    <row r="46" spans="1:30" x14ac:dyDescent="0.35">
      <c r="A46" s="40"/>
      <c r="B46" s="40"/>
      <c r="C46" s="40"/>
      <c r="D46" s="81"/>
      <c r="E46" s="81"/>
      <c r="F46" s="40"/>
      <c r="G46" s="40"/>
      <c r="H46" s="81"/>
      <c r="I46" s="81"/>
      <c r="J46" s="40"/>
      <c r="K46" s="40"/>
      <c r="L46" s="81"/>
      <c r="N46" s="40"/>
      <c r="O46" s="40"/>
      <c r="P46" s="81"/>
      <c r="R46" s="40"/>
      <c r="S46" s="40"/>
      <c r="T46" s="81"/>
      <c r="V46" s="40"/>
      <c r="W46" s="40"/>
      <c r="X46" s="81"/>
      <c r="Z46" s="40"/>
      <c r="AA46" s="40"/>
      <c r="AB46" s="81"/>
      <c r="AC46" s="83"/>
      <c r="AD46" s="79"/>
    </row>
    <row r="47" spans="1:30" x14ac:dyDescent="0.35">
      <c r="A47" s="40" t="s">
        <v>122</v>
      </c>
      <c r="B47" s="40"/>
      <c r="C47" s="40"/>
      <c r="D47" s="81">
        <f>D45*'General Assumptions'!$B$19</f>
        <v>0</v>
      </c>
      <c r="E47" s="81"/>
      <c r="F47" s="40"/>
      <c r="G47" s="40"/>
      <c r="H47" s="81">
        <f>H45*'General Assumptions'!$B$19</f>
        <v>0</v>
      </c>
      <c r="I47" s="81"/>
      <c r="J47" s="40"/>
      <c r="K47" s="40"/>
      <c r="L47" s="81">
        <f>L45*'General Assumptions'!$B$19</f>
        <v>0</v>
      </c>
      <c r="N47" s="40"/>
      <c r="O47" s="40"/>
      <c r="P47" s="81">
        <f>P45*'General Assumptions'!$B$19</f>
        <v>0</v>
      </c>
      <c r="R47" s="40"/>
      <c r="S47" s="40"/>
      <c r="T47" s="81">
        <f>T45*'General Assumptions'!$B$19</f>
        <v>0</v>
      </c>
      <c r="V47" s="40"/>
      <c r="W47" s="40"/>
      <c r="X47" s="81">
        <f>X45*'General Assumptions'!$B$19</f>
        <v>0</v>
      </c>
      <c r="Z47" s="40"/>
      <c r="AA47" s="40"/>
      <c r="AB47" s="81">
        <f>AB45*'General Assumptions'!$B$19</f>
        <v>0</v>
      </c>
      <c r="AC47" s="83"/>
      <c r="AD47" s="79">
        <f>SUM(D47:AB47)-'Enrollmentassumptions-base case'!W172</f>
        <v>0</v>
      </c>
    </row>
    <row r="48" spans="1:30" ht="13.15" x14ac:dyDescent="0.4">
      <c r="A48" s="40" t="s">
        <v>119</v>
      </c>
      <c r="B48" s="40"/>
      <c r="C48" s="40"/>
      <c r="D48" s="81">
        <f>D45+D47</f>
        <v>0</v>
      </c>
      <c r="E48" s="81"/>
      <c r="F48" s="40"/>
      <c r="G48" s="40"/>
      <c r="H48" s="81">
        <f>H45+H47</f>
        <v>0</v>
      </c>
      <c r="I48" s="81"/>
      <c r="J48" s="40"/>
      <c r="K48" s="40"/>
      <c r="L48" s="81">
        <f>L45+L47</f>
        <v>0</v>
      </c>
      <c r="N48" s="40"/>
      <c r="O48" s="40"/>
      <c r="P48" s="81">
        <f>P45+P47</f>
        <v>0</v>
      </c>
      <c r="R48" s="40"/>
      <c r="S48" s="40"/>
      <c r="T48" s="81">
        <f>T45+T47</f>
        <v>0</v>
      </c>
      <c r="V48" s="40"/>
      <c r="W48" s="40"/>
      <c r="X48" s="81">
        <f>X45+X47</f>
        <v>0</v>
      </c>
      <c r="Z48" s="40"/>
      <c r="AA48" s="40"/>
      <c r="AB48" s="81">
        <f>AB45+AB47</f>
        <v>0</v>
      </c>
      <c r="AC48" s="83"/>
      <c r="AD48" s="85"/>
    </row>
    <row r="49" spans="1:30" x14ac:dyDescent="0.35">
      <c r="A49" s="40"/>
      <c r="B49" s="40"/>
      <c r="C49" s="40"/>
      <c r="D49" s="81"/>
      <c r="E49" s="81"/>
      <c r="F49" s="40"/>
      <c r="G49" s="40"/>
      <c r="H49" s="81"/>
      <c r="I49" s="81"/>
      <c r="J49" s="40"/>
      <c r="K49" s="40"/>
      <c r="L49" s="81"/>
      <c r="N49" s="40"/>
      <c r="O49" s="40"/>
      <c r="P49" s="86"/>
      <c r="R49" s="40"/>
      <c r="S49" s="40"/>
      <c r="T49" s="86"/>
      <c r="V49" s="40"/>
      <c r="W49" s="40"/>
      <c r="X49" s="86"/>
      <c r="Z49" s="40"/>
      <c r="AA49" s="40"/>
      <c r="AB49" s="86"/>
      <c r="AC49" s="83"/>
      <c r="AD49" s="84"/>
    </row>
    <row r="50" spans="1:30" x14ac:dyDescent="0.35">
      <c r="A50" s="40" t="s">
        <v>8</v>
      </c>
      <c r="B50" s="40"/>
      <c r="C50" s="40"/>
      <c r="D50" s="81">
        <f>-ROUND(D45*'General Assumptions'!$B$20+'General Assumptions'!$D$20*2,0)</f>
        <v>0</v>
      </c>
      <c r="E50" s="81"/>
      <c r="F50" s="87"/>
      <c r="G50" s="87"/>
      <c r="H50" s="81">
        <f>-ROUND(H45*'General Assumptions'!$B$20+'General Assumptions'!$D$20*3,0)</f>
        <v>0</v>
      </c>
      <c r="I50" s="81"/>
      <c r="J50" s="87"/>
      <c r="K50" s="87"/>
      <c r="L50" s="81">
        <f>-ROUND(L45*'General Assumptions'!$B$20+'General Assumptions'!$D$20*4,0)</f>
        <v>0</v>
      </c>
      <c r="N50" s="87"/>
      <c r="O50" s="87"/>
      <c r="P50" s="81">
        <f>-ROUND(P45*'General Assumptions'!$B$20+'General Assumptions'!$H$20*4,0)</f>
        <v>0</v>
      </c>
      <c r="R50" s="87"/>
      <c r="S50" s="87"/>
      <c r="T50" s="81">
        <f>-ROUND(T45*'General Assumptions'!$B$20+'General Assumptions'!$L$20*4,0)</f>
        <v>0</v>
      </c>
      <c r="V50" s="87"/>
      <c r="W50" s="87"/>
      <c r="X50" s="81">
        <f>-ROUND(X45*'General Assumptions'!$B$20+'General Assumptions'!$P$20*4,0)</f>
        <v>0</v>
      </c>
      <c r="Z50" s="87"/>
      <c r="AA50" s="87"/>
      <c r="AB50" s="81">
        <f>-ROUND(AB45*'General Assumptions'!$B$20+'General Assumptions'!$P$20*4,0)</f>
        <v>0</v>
      </c>
      <c r="AC50" s="83"/>
    </row>
    <row r="51" spans="1:30" x14ac:dyDescent="0.35">
      <c r="A51" s="40" t="s">
        <v>9</v>
      </c>
      <c r="B51" s="40"/>
      <c r="C51" s="88"/>
      <c r="D51" s="81">
        <f>-ROUND((D48)*('General Assumptions'!$B$21),0)</f>
        <v>0</v>
      </c>
      <c r="E51" s="81"/>
      <c r="F51" s="40"/>
      <c r="G51" s="88"/>
      <c r="H51" s="81">
        <f>-ROUND((H48)*('General Assumptions'!$B$21),0)</f>
        <v>0</v>
      </c>
      <c r="I51" s="81"/>
      <c r="J51" s="40"/>
      <c r="K51" s="88"/>
      <c r="L51" s="81">
        <f>-ROUND((L48)*('General Assumptions'!$B$21),0)</f>
        <v>0</v>
      </c>
      <c r="N51" s="40"/>
      <c r="O51" s="88"/>
      <c r="P51" s="81">
        <f>-ROUND((P48)*('General Assumptions'!$B$21),0)</f>
        <v>0</v>
      </c>
      <c r="R51" s="40"/>
      <c r="S51" s="88"/>
      <c r="T51" s="81">
        <f>-ROUND((T48)*('General Assumptions'!$B$21),0)</f>
        <v>0</v>
      </c>
      <c r="V51" s="40"/>
      <c r="W51" s="88"/>
      <c r="X51" s="81">
        <f>-ROUND((X48)*('General Assumptions'!$B$21),0)</f>
        <v>0</v>
      </c>
      <c r="Z51" s="40"/>
      <c r="AA51" s="88"/>
      <c r="AB51" s="81">
        <f>-ROUND((AB48)*('General Assumptions'!$B$21),0)</f>
        <v>0</v>
      </c>
      <c r="AC51" s="83"/>
    </row>
    <row r="52" spans="1:30" s="1" customFormat="1" ht="13.15" x14ac:dyDescent="0.4">
      <c r="A52" s="89" t="s">
        <v>20</v>
      </c>
      <c r="B52" s="4"/>
      <c r="C52" s="4"/>
      <c r="D52" s="90">
        <f>SUM(D48:D51)</f>
        <v>0</v>
      </c>
      <c r="E52" s="90"/>
      <c r="F52" s="4"/>
      <c r="G52" s="4"/>
      <c r="H52" s="90">
        <f>SUM(H48:H51)</f>
        <v>0</v>
      </c>
      <c r="I52" s="90"/>
      <c r="J52" s="4"/>
      <c r="K52" s="4"/>
      <c r="L52" s="90">
        <f>SUM(L48:L51)</f>
        <v>0</v>
      </c>
      <c r="N52" s="4"/>
      <c r="O52" s="4"/>
      <c r="P52" s="90">
        <f>SUM(P48:P51)</f>
        <v>0</v>
      </c>
      <c r="R52" s="4"/>
      <c r="S52" s="4"/>
      <c r="T52" s="90">
        <f>SUM(T48:T51)</f>
        <v>0</v>
      </c>
      <c r="V52" s="4"/>
      <c r="W52" s="4"/>
      <c r="X52" s="90">
        <f>SUM(X48:X51)</f>
        <v>0</v>
      </c>
      <c r="Z52" s="4"/>
      <c r="AA52" s="4"/>
      <c r="AB52" s="90">
        <f>SUM(AB48:AB51)</f>
        <v>0</v>
      </c>
      <c r="AD52" s="79">
        <f>SUM(D52:AB52)-'Enrollmentassumptions-base case'!W174</f>
        <v>0</v>
      </c>
    </row>
    <row r="53" spans="1:30" ht="13.15" x14ac:dyDescent="0.4">
      <c r="A53" s="89"/>
      <c r="B53" s="40"/>
      <c r="C53" s="40"/>
      <c r="D53" s="81"/>
      <c r="E53" s="81"/>
      <c r="F53" s="40"/>
      <c r="G53" s="40"/>
      <c r="H53" s="81"/>
      <c r="I53" s="81"/>
      <c r="J53" s="40"/>
      <c r="K53" s="40"/>
      <c r="L53" s="81"/>
      <c r="N53" s="40"/>
      <c r="O53" s="40"/>
      <c r="P53" s="81"/>
      <c r="R53" s="40"/>
      <c r="S53" s="40"/>
      <c r="T53" s="81"/>
      <c r="V53" s="40"/>
      <c r="W53" s="40"/>
      <c r="X53" s="81"/>
      <c r="Z53" s="40"/>
      <c r="AA53" s="40"/>
      <c r="AB53" s="81"/>
      <c r="AD53" s="83"/>
    </row>
    <row r="54" spans="1:30" ht="11.25" hidden="1" customHeight="1" outlineLevel="1" x14ac:dyDescent="0.35">
      <c r="A54" s="41" t="s">
        <v>21</v>
      </c>
      <c r="B54" s="40"/>
      <c r="C54" s="40"/>
      <c r="D54" s="81"/>
      <c r="E54" s="81"/>
      <c r="F54" s="40"/>
      <c r="G54" s="40"/>
      <c r="H54" s="81"/>
      <c r="I54" s="81"/>
      <c r="J54" s="40"/>
      <c r="K54" s="40"/>
      <c r="L54" s="81"/>
      <c r="N54" s="40"/>
      <c r="O54" s="40"/>
      <c r="P54" s="81"/>
      <c r="R54" s="40"/>
      <c r="S54" s="40"/>
      <c r="T54" s="81"/>
      <c r="V54" s="40"/>
      <c r="W54" s="40"/>
      <c r="X54" s="81"/>
      <c r="Z54" s="40"/>
      <c r="AA54" s="40"/>
      <c r="AB54" s="81"/>
    </row>
    <row r="55" spans="1:30" hidden="1" outlineLevel="1" x14ac:dyDescent="0.35">
      <c r="A55" s="82" t="s">
        <v>56</v>
      </c>
      <c r="B55" s="40"/>
      <c r="C55" s="40"/>
      <c r="D55" s="33"/>
      <c r="E55" s="81"/>
      <c r="F55" s="40"/>
      <c r="G55" s="40"/>
      <c r="H55" s="33"/>
      <c r="I55" s="81"/>
      <c r="J55" s="40"/>
      <c r="K55" s="40"/>
      <c r="L55" s="33"/>
      <c r="N55" s="40"/>
      <c r="O55" s="40"/>
      <c r="P55" s="33"/>
      <c r="R55" s="40"/>
      <c r="S55" s="40"/>
      <c r="T55" s="33"/>
      <c r="V55" s="40"/>
      <c r="W55" s="40"/>
      <c r="X55" s="33"/>
      <c r="Z55" s="40"/>
      <c r="AA55" s="40"/>
      <c r="AB55" s="33"/>
    </row>
    <row r="56" spans="1:30" hidden="1" outlineLevel="1" x14ac:dyDescent="0.35">
      <c r="A56" s="82" t="s">
        <v>22</v>
      </c>
      <c r="B56" s="40"/>
      <c r="C56" s="40"/>
      <c r="D56" s="33"/>
      <c r="E56" s="81"/>
      <c r="F56" s="40"/>
      <c r="G56" s="40"/>
      <c r="H56" s="33"/>
      <c r="I56" s="81"/>
      <c r="J56" s="40"/>
      <c r="K56" s="40"/>
      <c r="L56" s="33"/>
      <c r="N56" s="40"/>
      <c r="O56" s="40"/>
      <c r="P56" s="33"/>
      <c r="R56" s="40"/>
      <c r="S56" s="40"/>
      <c r="T56" s="33"/>
      <c r="V56" s="40"/>
      <c r="W56" s="40"/>
      <c r="X56" s="33"/>
      <c r="Z56" s="40"/>
      <c r="AA56" s="40"/>
      <c r="AB56" s="33"/>
    </row>
    <row r="57" spans="1:30" hidden="1" outlineLevel="1" x14ac:dyDescent="0.35">
      <c r="A57" s="82" t="s">
        <v>22</v>
      </c>
      <c r="B57" s="40"/>
      <c r="C57" s="40"/>
      <c r="D57" s="33"/>
      <c r="E57" s="81"/>
      <c r="F57" s="40"/>
      <c r="G57" s="40"/>
      <c r="H57" s="33"/>
      <c r="I57" s="81"/>
      <c r="J57" s="40"/>
      <c r="K57" s="40"/>
      <c r="L57" s="33"/>
      <c r="N57" s="40"/>
      <c r="O57" s="40"/>
      <c r="P57" s="33"/>
      <c r="R57" s="40"/>
      <c r="S57" s="40"/>
      <c r="T57" s="33"/>
      <c r="V57" s="40"/>
      <c r="W57" s="40"/>
      <c r="X57" s="33"/>
      <c r="Z57" s="40"/>
      <c r="AA57" s="40"/>
      <c r="AB57" s="33"/>
    </row>
    <row r="58" spans="1:30" collapsed="1" x14ac:dyDescent="0.35">
      <c r="A58" s="41"/>
      <c r="B58" s="40"/>
      <c r="C58" s="40"/>
      <c r="D58" s="81"/>
      <c r="E58" s="81"/>
      <c r="F58" s="40"/>
      <c r="G58" s="40"/>
      <c r="H58" s="81"/>
      <c r="I58" s="81"/>
      <c r="J58" s="40"/>
      <c r="K58" s="40"/>
      <c r="L58" s="81"/>
      <c r="N58" s="40"/>
      <c r="O58" s="40"/>
      <c r="P58" s="81"/>
      <c r="R58" s="40"/>
      <c r="S58" s="40"/>
      <c r="T58" s="81"/>
      <c r="V58" s="40"/>
      <c r="W58" s="40"/>
      <c r="X58" s="81"/>
      <c r="Z58" s="40"/>
      <c r="AA58" s="40"/>
      <c r="AB58" s="81"/>
    </row>
    <row r="59" spans="1:30" s="1" customFormat="1" ht="13.15" x14ac:dyDescent="0.4">
      <c r="A59" s="89" t="s">
        <v>23</v>
      </c>
      <c r="B59" s="4"/>
      <c r="C59" s="4"/>
      <c r="D59" s="90">
        <f>SUM(D52:D57)</f>
        <v>0</v>
      </c>
      <c r="E59" s="90"/>
      <c r="F59" s="4"/>
      <c r="G59" s="4"/>
      <c r="H59" s="90">
        <f>SUM(H52:H57)</f>
        <v>0</v>
      </c>
      <c r="I59" s="90"/>
      <c r="J59" s="4"/>
      <c r="K59" s="4"/>
      <c r="L59" s="90">
        <f>SUM(L52:L57)</f>
        <v>0</v>
      </c>
      <c r="N59" s="4"/>
      <c r="O59" s="4"/>
      <c r="P59" s="90">
        <f>SUM(P52:P57)</f>
        <v>0</v>
      </c>
      <c r="R59" s="4"/>
      <c r="S59" s="4"/>
      <c r="T59" s="90">
        <f>SUM(T52:T57)</f>
        <v>0</v>
      </c>
      <c r="V59" s="4"/>
      <c r="W59" s="4"/>
      <c r="X59" s="90">
        <f>SUM(X52:X57)</f>
        <v>0</v>
      </c>
      <c r="Z59" s="4"/>
      <c r="AA59" s="4"/>
      <c r="AB59" s="90">
        <f>SUM(AB52:AB57)</f>
        <v>0</v>
      </c>
      <c r="AD59" s="85"/>
    </row>
    <row r="60" spans="1:30" s="1" customFormat="1" ht="13.15" x14ac:dyDescent="0.4">
      <c r="A60" s="89"/>
      <c r="B60" s="4"/>
      <c r="C60" s="4"/>
      <c r="D60" s="90"/>
      <c r="E60" s="90"/>
      <c r="F60" s="4"/>
      <c r="G60" s="4"/>
      <c r="H60" s="90"/>
      <c r="I60" s="90"/>
      <c r="J60" s="4"/>
      <c r="K60" s="4"/>
      <c r="L60" s="90"/>
      <c r="N60" s="4"/>
      <c r="O60" s="4"/>
      <c r="P60" s="90"/>
      <c r="R60" s="4"/>
      <c r="S60" s="4"/>
      <c r="T60" s="90"/>
      <c r="V60" s="4"/>
      <c r="W60" s="4"/>
      <c r="X60" s="90"/>
      <c r="Z60" s="4"/>
      <c r="AA60" s="4"/>
      <c r="AB60" s="90"/>
    </row>
    <row r="61" spans="1:30" s="1" customFormat="1" ht="13.15" x14ac:dyDescent="0.4">
      <c r="A61" s="91" t="s">
        <v>46</v>
      </c>
      <c r="B61" s="4"/>
      <c r="C61" s="4"/>
      <c r="D61" s="90"/>
      <c r="E61" s="90"/>
      <c r="F61" s="4"/>
      <c r="G61" s="4"/>
      <c r="H61" s="90"/>
      <c r="I61" s="90"/>
      <c r="J61" s="4"/>
      <c r="K61" s="4"/>
      <c r="L61" s="90"/>
      <c r="N61" s="4"/>
      <c r="O61" s="4"/>
      <c r="P61" s="90"/>
      <c r="R61" s="4"/>
      <c r="S61" s="4"/>
      <c r="T61" s="90"/>
      <c r="V61" s="4"/>
      <c r="W61" s="4"/>
      <c r="X61" s="90"/>
      <c r="Z61" s="4"/>
      <c r="AA61" s="4"/>
      <c r="AB61" s="90"/>
    </row>
    <row r="62" spans="1:30" outlineLevel="1" x14ac:dyDescent="0.35">
      <c r="A62" s="82" t="s">
        <v>89</v>
      </c>
      <c r="B62" s="82" t="s">
        <v>91</v>
      </c>
      <c r="C62" s="82" t="s">
        <v>17</v>
      </c>
      <c r="D62" s="82" t="s">
        <v>28</v>
      </c>
      <c r="E62" s="39"/>
      <c r="F62" s="82" t="s">
        <v>91</v>
      </c>
      <c r="G62" s="82" t="s">
        <v>17</v>
      </c>
      <c r="H62" s="82" t="s">
        <v>28</v>
      </c>
      <c r="I62" s="39"/>
      <c r="J62" s="82" t="s">
        <v>91</v>
      </c>
      <c r="K62" s="82" t="s">
        <v>17</v>
      </c>
      <c r="L62" s="82" t="s">
        <v>28</v>
      </c>
      <c r="N62" s="82" t="s">
        <v>91</v>
      </c>
      <c r="O62" s="82" t="s">
        <v>17</v>
      </c>
      <c r="P62" s="82" t="s">
        <v>28</v>
      </c>
      <c r="R62" s="82" t="s">
        <v>91</v>
      </c>
      <c r="S62" s="82" t="s">
        <v>17</v>
      </c>
      <c r="T62" s="82" t="s">
        <v>28</v>
      </c>
      <c r="V62" s="82" t="s">
        <v>91</v>
      </c>
      <c r="W62" s="82" t="s">
        <v>17</v>
      </c>
      <c r="X62" s="82" t="s">
        <v>28</v>
      </c>
      <c r="Z62" s="82" t="s">
        <v>91</v>
      </c>
      <c r="AA62" s="82" t="s">
        <v>17</v>
      </c>
      <c r="AB62" s="82" t="s">
        <v>28</v>
      </c>
    </row>
    <row r="63" spans="1:30" outlineLevel="1" x14ac:dyDescent="0.35">
      <c r="A63" s="32" t="s">
        <v>64</v>
      </c>
      <c r="B63" s="87">
        <v>0</v>
      </c>
      <c r="C63" s="34">
        <v>0</v>
      </c>
      <c r="D63" s="87">
        <f>B63*C63</f>
        <v>0</v>
      </c>
      <c r="E63" s="87"/>
      <c r="F63" s="87">
        <f>B63*(1+'General Assumptions'!$B$22)</f>
        <v>0</v>
      </c>
      <c r="G63" s="34">
        <v>0</v>
      </c>
      <c r="H63" s="87">
        <f>F63*G63</f>
        <v>0</v>
      </c>
      <c r="I63" s="87"/>
      <c r="J63" s="87">
        <f>F63*(1+'General Assumptions'!$B$22)</f>
        <v>0</v>
      </c>
      <c r="K63" s="34">
        <v>0</v>
      </c>
      <c r="L63" s="87">
        <f t="shared" ref="L63:L69" si="7">J63*K63</f>
        <v>0</v>
      </c>
      <c r="N63" s="87">
        <f>J63*(1+'General Assumptions'!$B$22)</f>
        <v>0</v>
      </c>
      <c r="O63" s="34">
        <v>0</v>
      </c>
      <c r="P63" s="87">
        <f t="shared" ref="P63:P69" si="8">N63*O63</f>
        <v>0</v>
      </c>
      <c r="R63" s="87">
        <f>N63*(1+'General Assumptions'!$B$22)</f>
        <v>0</v>
      </c>
      <c r="S63" s="34">
        <v>0</v>
      </c>
      <c r="T63" s="87">
        <f t="shared" ref="T63:T69" si="9">R63*S63</f>
        <v>0</v>
      </c>
      <c r="V63" s="87">
        <f>R63*(1+'General Assumptions'!$B$22)</f>
        <v>0</v>
      </c>
      <c r="W63" s="34">
        <v>0</v>
      </c>
      <c r="X63" s="87">
        <f t="shared" ref="X63:X69" si="10">V63*W63</f>
        <v>0</v>
      </c>
      <c r="Z63" s="87">
        <f>V63*(1+'General Assumptions'!$B$22)</f>
        <v>0</v>
      </c>
      <c r="AA63" s="34">
        <v>0</v>
      </c>
      <c r="AB63" s="87">
        <f t="shared" ref="AB63:AB69" si="11">Z63*AA63</f>
        <v>0</v>
      </c>
    </row>
    <row r="64" spans="1:30" outlineLevel="1" x14ac:dyDescent="0.35">
      <c r="A64" s="32" t="s">
        <v>114</v>
      </c>
      <c r="B64" s="87">
        <v>0</v>
      </c>
      <c r="C64" s="34">
        <v>0</v>
      </c>
      <c r="D64" s="87">
        <f>B64*C64</f>
        <v>0</v>
      </c>
      <c r="E64" s="87"/>
      <c r="F64" s="87">
        <f>B64*(1+'General Assumptions'!$B$22)</f>
        <v>0</v>
      </c>
      <c r="G64" s="34">
        <v>0</v>
      </c>
      <c r="H64" s="87">
        <f t="shared" ref="H64:H69" si="12">F64*G64</f>
        <v>0</v>
      </c>
      <c r="I64" s="87"/>
      <c r="J64" s="87">
        <f>F64*(1+'General Assumptions'!$B$22)</f>
        <v>0</v>
      </c>
      <c r="K64" s="34">
        <v>0</v>
      </c>
      <c r="L64" s="87">
        <f t="shared" si="7"/>
        <v>0</v>
      </c>
      <c r="N64" s="87">
        <f>J64*(1+'General Assumptions'!$B$22)</f>
        <v>0</v>
      </c>
      <c r="O64" s="34">
        <v>0</v>
      </c>
      <c r="P64" s="87">
        <f t="shared" si="8"/>
        <v>0</v>
      </c>
      <c r="R64" s="87">
        <f>N64*(1+'General Assumptions'!$B$22)</f>
        <v>0</v>
      </c>
      <c r="S64" s="34">
        <v>0</v>
      </c>
      <c r="T64" s="87">
        <f t="shared" si="9"/>
        <v>0</v>
      </c>
      <c r="V64" s="87">
        <f>R64*(1+'General Assumptions'!$B$22)</f>
        <v>0</v>
      </c>
      <c r="W64" s="34">
        <v>0</v>
      </c>
      <c r="X64" s="87">
        <f t="shared" si="10"/>
        <v>0</v>
      </c>
      <c r="Z64" s="87">
        <f>V64*(1+'General Assumptions'!$B$22)</f>
        <v>0</v>
      </c>
      <c r="AA64" s="34">
        <v>0</v>
      </c>
      <c r="AB64" s="87">
        <f t="shared" si="11"/>
        <v>0</v>
      </c>
    </row>
    <row r="65" spans="1:30" outlineLevel="1" x14ac:dyDescent="0.35">
      <c r="A65" s="32" t="s">
        <v>113</v>
      </c>
      <c r="B65" s="87">
        <v>0</v>
      </c>
      <c r="C65" s="34">
        <v>0</v>
      </c>
      <c r="D65" s="87">
        <f>B65*C65</f>
        <v>0</v>
      </c>
      <c r="E65" s="87"/>
      <c r="F65" s="87">
        <f>B65*(1+'General Assumptions'!$B$22)</f>
        <v>0</v>
      </c>
      <c r="G65" s="34">
        <v>0</v>
      </c>
      <c r="H65" s="87">
        <f t="shared" si="12"/>
        <v>0</v>
      </c>
      <c r="I65" s="87"/>
      <c r="J65" s="87">
        <f>F65*(1+'General Assumptions'!$B$22)</f>
        <v>0</v>
      </c>
      <c r="K65" s="34">
        <v>1</v>
      </c>
      <c r="L65" s="87">
        <f t="shared" si="7"/>
        <v>0</v>
      </c>
      <c r="N65" s="87">
        <f>J65*(1+'General Assumptions'!$B$22)</f>
        <v>0</v>
      </c>
      <c r="O65" s="34">
        <v>1</v>
      </c>
      <c r="P65" s="87">
        <f t="shared" si="8"/>
        <v>0</v>
      </c>
      <c r="R65" s="87">
        <f>N65*(1+'General Assumptions'!$B$22)</f>
        <v>0</v>
      </c>
      <c r="S65" s="34">
        <v>1</v>
      </c>
      <c r="T65" s="87">
        <f t="shared" si="9"/>
        <v>0</v>
      </c>
      <c r="V65" s="87">
        <f>R65*(1+'General Assumptions'!$B$22)</f>
        <v>0</v>
      </c>
      <c r="W65" s="34">
        <v>1</v>
      </c>
      <c r="X65" s="87">
        <f t="shared" si="10"/>
        <v>0</v>
      </c>
      <c r="Z65" s="87">
        <f>V65*(1+'General Assumptions'!$B$22)</f>
        <v>0</v>
      </c>
      <c r="AA65" s="34">
        <v>1</v>
      </c>
      <c r="AB65" s="87">
        <f t="shared" si="11"/>
        <v>0</v>
      </c>
    </row>
    <row r="66" spans="1:30" outlineLevel="1" x14ac:dyDescent="0.35">
      <c r="A66" s="32" t="s">
        <v>116</v>
      </c>
      <c r="B66" s="87">
        <v>0</v>
      </c>
      <c r="C66" s="34"/>
      <c r="D66" s="87">
        <f t="shared" ref="D66:D69" si="13">B66*C66</f>
        <v>0</v>
      </c>
      <c r="E66" s="87"/>
      <c r="F66" s="87">
        <f>B66*(1+'General Assumptions'!$B$22)</f>
        <v>0</v>
      </c>
      <c r="G66" s="34">
        <v>0</v>
      </c>
      <c r="H66" s="87">
        <f t="shared" si="12"/>
        <v>0</v>
      </c>
      <c r="I66" s="87"/>
      <c r="J66" s="87">
        <f>F66*(1+'General Assumptions'!$B$22)</f>
        <v>0</v>
      </c>
      <c r="K66" s="34">
        <v>0</v>
      </c>
      <c r="L66" s="87">
        <f t="shared" si="7"/>
        <v>0</v>
      </c>
      <c r="N66" s="87">
        <f>J66*(1+'General Assumptions'!$B$22)</f>
        <v>0</v>
      </c>
      <c r="O66" s="34">
        <v>0</v>
      </c>
      <c r="P66" s="87">
        <f t="shared" si="8"/>
        <v>0</v>
      </c>
      <c r="R66" s="87">
        <f>N66*(1+'General Assumptions'!$B$22)</f>
        <v>0</v>
      </c>
      <c r="S66" s="34">
        <v>0</v>
      </c>
      <c r="T66" s="87">
        <f t="shared" si="9"/>
        <v>0</v>
      </c>
      <c r="V66" s="87">
        <f>R66*(1+'General Assumptions'!$B$22)</f>
        <v>0</v>
      </c>
      <c r="W66" s="34">
        <v>0</v>
      </c>
      <c r="X66" s="87">
        <f t="shared" si="10"/>
        <v>0</v>
      </c>
      <c r="Z66" s="87">
        <f>V66*(1+'General Assumptions'!$B$22)</f>
        <v>0</v>
      </c>
      <c r="AA66" s="34">
        <v>0</v>
      </c>
      <c r="AB66" s="87">
        <f t="shared" si="11"/>
        <v>0</v>
      </c>
    </row>
    <row r="67" spans="1:30" outlineLevel="1" x14ac:dyDescent="0.35">
      <c r="A67" s="32"/>
      <c r="B67" s="87">
        <v>0</v>
      </c>
      <c r="C67" s="34"/>
      <c r="D67" s="87">
        <f t="shared" si="13"/>
        <v>0</v>
      </c>
      <c r="E67" s="87"/>
      <c r="F67" s="87">
        <f>B67*(1+'General Assumptions'!$B$22)</f>
        <v>0</v>
      </c>
      <c r="G67" s="34"/>
      <c r="H67" s="87">
        <f t="shared" si="12"/>
        <v>0</v>
      </c>
      <c r="I67" s="87"/>
      <c r="J67" s="87">
        <f>F67*(1+'General Assumptions'!$B$22)</f>
        <v>0</v>
      </c>
      <c r="K67" s="34"/>
      <c r="L67" s="87">
        <f t="shared" si="7"/>
        <v>0</v>
      </c>
      <c r="N67" s="87">
        <f>J67*(1+'General Assumptions'!$B$22)</f>
        <v>0</v>
      </c>
      <c r="O67" s="34"/>
      <c r="P67" s="87">
        <f t="shared" si="8"/>
        <v>0</v>
      </c>
      <c r="R67" s="87">
        <f>N67*(1+'General Assumptions'!$B$22)</f>
        <v>0</v>
      </c>
      <c r="S67" s="34"/>
      <c r="T67" s="87">
        <f t="shared" si="9"/>
        <v>0</v>
      </c>
      <c r="V67" s="87">
        <f>R67*(1+'General Assumptions'!$B$22)</f>
        <v>0</v>
      </c>
      <c r="W67" s="34"/>
      <c r="X67" s="87">
        <f t="shared" si="10"/>
        <v>0</v>
      </c>
      <c r="Z67" s="87">
        <f>V67*(1+'General Assumptions'!$B$22)</f>
        <v>0</v>
      </c>
      <c r="AA67" s="34"/>
      <c r="AB67" s="87">
        <f t="shared" si="11"/>
        <v>0</v>
      </c>
    </row>
    <row r="68" spans="1:30" outlineLevel="1" x14ac:dyDescent="0.35">
      <c r="A68" s="32"/>
      <c r="B68" s="87">
        <v>0</v>
      </c>
      <c r="C68" s="34"/>
      <c r="D68" s="87">
        <f t="shared" si="13"/>
        <v>0</v>
      </c>
      <c r="E68" s="87"/>
      <c r="F68" s="87">
        <f>B68*(1+'General Assumptions'!$B$22)</f>
        <v>0</v>
      </c>
      <c r="G68" s="34"/>
      <c r="H68" s="87">
        <f t="shared" si="12"/>
        <v>0</v>
      </c>
      <c r="I68" s="87"/>
      <c r="J68" s="87">
        <f>F68*(1+'General Assumptions'!$B$22)</f>
        <v>0</v>
      </c>
      <c r="K68" s="34"/>
      <c r="L68" s="87">
        <f t="shared" si="7"/>
        <v>0</v>
      </c>
      <c r="N68" s="87">
        <f>J68*(1+'General Assumptions'!$B$22)</f>
        <v>0</v>
      </c>
      <c r="O68" s="34"/>
      <c r="P68" s="87">
        <f t="shared" si="8"/>
        <v>0</v>
      </c>
      <c r="R68" s="87">
        <f>N68*(1+'General Assumptions'!$B$22)</f>
        <v>0</v>
      </c>
      <c r="S68" s="34"/>
      <c r="T68" s="87">
        <f t="shared" si="9"/>
        <v>0</v>
      </c>
      <c r="V68" s="87">
        <f>R68*(1+'General Assumptions'!$B$22)</f>
        <v>0</v>
      </c>
      <c r="W68" s="34"/>
      <c r="X68" s="87">
        <f t="shared" si="10"/>
        <v>0</v>
      </c>
      <c r="Z68" s="87">
        <f>V68*(1+'General Assumptions'!$B$22)</f>
        <v>0</v>
      </c>
      <c r="AA68" s="34"/>
      <c r="AB68" s="87">
        <f t="shared" si="11"/>
        <v>0</v>
      </c>
    </row>
    <row r="69" spans="1:30" outlineLevel="1" x14ac:dyDescent="0.35">
      <c r="A69" s="32"/>
      <c r="B69" s="87">
        <v>0</v>
      </c>
      <c r="C69" s="34"/>
      <c r="D69" s="87">
        <f t="shared" si="13"/>
        <v>0</v>
      </c>
      <c r="E69" s="87"/>
      <c r="F69" s="87">
        <f>B69*(1+'General Assumptions'!$B$22)</f>
        <v>0</v>
      </c>
      <c r="G69" s="34"/>
      <c r="H69" s="87">
        <f t="shared" si="12"/>
        <v>0</v>
      </c>
      <c r="I69" s="87"/>
      <c r="J69" s="87">
        <f>F69*(1+'General Assumptions'!$B$22)</f>
        <v>0</v>
      </c>
      <c r="K69" s="34"/>
      <c r="L69" s="87">
        <f t="shared" si="7"/>
        <v>0</v>
      </c>
      <c r="N69" s="87">
        <f>J69*(1+'General Assumptions'!$B$22)</f>
        <v>0</v>
      </c>
      <c r="O69" s="34"/>
      <c r="P69" s="87">
        <f t="shared" si="8"/>
        <v>0</v>
      </c>
      <c r="R69" s="87">
        <f>N69*(1+'General Assumptions'!$B$22)</f>
        <v>0</v>
      </c>
      <c r="S69" s="34"/>
      <c r="T69" s="87">
        <f t="shared" si="9"/>
        <v>0</v>
      </c>
      <c r="V69" s="87">
        <f>R69*(1+'General Assumptions'!$B$22)</f>
        <v>0</v>
      </c>
      <c r="W69" s="34"/>
      <c r="X69" s="87">
        <f t="shared" si="10"/>
        <v>0</v>
      </c>
      <c r="Z69" s="87">
        <f>V69*(1+'General Assumptions'!$B$22)</f>
        <v>0</v>
      </c>
      <c r="AA69" s="34"/>
      <c r="AB69" s="87">
        <f t="shared" si="11"/>
        <v>0</v>
      </c>
    </row>
    <row r="70" spans="1:30" outlineLevel="1" x14ac:dyDescent="0.35">
      <c r="A70" s="82" t="s">
        <v>67</v>
      </c>
      <c r="B70" s="93"/>
      <c r="C70" s="92">
        <f>SUM(C63:C69)</f>
        <v>0</v>
      </c>
      <c r="D70" s="87">
        <f>SUM(D63:D69)</f>
        <v>0</v>
      </c>
      <c r="E70" s="87"/>
      <c r="F70" s="93"/>
      <c r="G70" s="92">
        <f>SUM(G63:G69)</f>
        <v>0</v>
      </c>
      <c r="H70" s="87">
        <f>SUM(H63:H69)</f>
        <v>0</v>
      </c>
      <c r="I70" s="87"/>
      <c r="J70" s="87">
        <f>F70*(1+'General Assumptions'!$B$22)</f>
        <v>0</v>
      </c>
      <c r="K70" s="92">
        <f>SUM(K63:K69)</f>
        <v>1</v>
      </c>
      <c r="L70" s="87">
        <f>SUM(L63:L69)</f>
        <v>0</v>
      </c>
      <c r="N70" s="87">
        <f>J70*(1+'General Assumptions'!$B$22)</f>
        <v>0</v>
      </c>
      <c r="O70" s="92">
        <f>SUM(O63:O69)</f>
        <v>1</v>
      </c>
      <c r="P70" s="87">
        <f>SUM(P63:P69)</f>
        <v>0</v>
      </c>
      <c r="R70" s="87">
        <f>N70*(1+'General Assumptions'!$B$22)</f>
        <v>0</v>
      </c>
      <c r="S70" s="92">
        <f>SUM(S63:S69)</f>
        <v>1</v>
      </c>
      <c r="T70" s="87">
        <f>SUM(T63:T69)</f>
        <v>0</v>
      </c>
      <c r="V70" s="87">
        <f>R70*(1+'General Assumptions'!$B$22)</f>
        <v>0</v>
      </c>
      <c r="W70" s="92">
        <f>SUM(W63:W69)</f>
        <v>1</v>
      </c>
      <c r="X70" s="87">
        <f>SUM(X63:X69)</f>
        <v>0</v>
      </c>
      <c r="Z70" s="87">
        <f>V70*(1+'General Assumptions'!$B$22)</f>
        <v>0</v>
      </c>
      <c r="AA70" s="92">
        <f>SUM(AA63:AA69)</f>
        <v>1</v>
      </c>
      <c r="AB70" s="87">
        <f>SUM(AB63:AB69)</f>
        <v>0</v>
      </c>
    </row>
    <row r="71" spans="1:30" outlineLevel="1" x14ac:dyDescent="0.35">
      <c r="A71" s="94" t="s">
        <v>115</v>
      </c>
      <c r="B71" s="95"/>
      <c r="C71" s="92"/>
      <c r="D71" s="35">
        <v>0</v>
      </c>
      <c r="E71" s="87"/>
      <c r="F71" s="95"/>
      <c r="G71" s="92"/>
      <c r="H71" s="35">
        <v>0</v>
      </c>
      <c r="I71" s="87"/>
      <c r="J71" s="95"/>
      <c r="K71" s="92"/>
      <c r="L71" s="35">
        <v>0</v>
      </c>
      <c r="N71" s="95"/>
      <c r="O71" s="92"/>
      <c r="P71" s="35">
        <v>0</v>
      </c>
      <c r="R71" s="95"/>
      <c r="S71" s="92"/>
      <c r="T71" s="35">
        <f>P71</f>
        <v>0</v>
      </c>
      <c r="V71" s="95"/>
      <c r="W71" s="92"/>
      <c r="X71" s="35">
        <f>T71</f>
        <v>0</v>
      </c>
      <c r="Z71" s="95"/>
      <c r="AA71" s="92"/>
      <c r="AB71" s="35">
        <f>X71</f>
        <v>0</v>
      </c>
    </row>
    <row r="72" spans="1:30" outlineLevel="1" x14ac:dyDescent="0.35">
      <c r="A72" s="82" t="s">
        <v>29</v>
      </c>
      <c r="B72" s="92"/>
      <c r="C72" s="92"/>
      <c r="D72" s="87">
        <f>SUM(D70:D71)</f>
        <v>0</v>
      </c>
      <c r="E72" s="87"/>
      <c r="F72" s="92"/>
      <c r="G72" s="92"/>
      <c r="H72" s="87">
        <f>SUM(H70:H71)</f>
        <v>0</v>
      </c>
      <c r="I72" s="87"/>
      <c r="J72" s="92"/>
      <c r="K72" s="92"/>
      <c r="L72" s="87">
        <f>SUM(L70:L71)</f>
        <v>0</v>
      </c>
      <c r="N72" s="92"/>
      <c r="O72" s="92"/>
      <c r="P72" s="87">
        <f>SUM(P70:P71)</f>
        <v>0</v>
      </c>
      <c r="R72" s="92"/>
      <c r="S72" s="92"/>
      <c r="T72" s="87">
        <f>SUM(T70:T71)</f>
        <v>0</v>
      </c>
      <c r="V72" s="92"/>
      <c r="W72" s="92"/>
      <c r="X72" s="87">
        <f>SUM(X70:X71)</f>
        <v>0</v>
      </c>
      <c r="Z72" s="92"/>
      <c r="AA72" s="92"/>
      <c r="AB72" s="87">
        <f>SUM(AB70:AB71)</f>
        <v>0</v>
      </c>
      <c r="AD72" s="83">
        <f>SUM(B72:X72,B73:X73)-SUM(B74:X74)</f>
        <v>0</v>
      </c>
    </row>
    <row r="73" spans="1:30" outlineLevel="1" x14ac:dyDescent="0.35">
      <c r="A73" s="82" t="s">
        <v>31</v>
      </c>
      <c r="B73" s="40"/>
      <c r="C73" s="88"/>
      <c r="D73" s="87">
        <f>ROUND(D70*('General Assumptions'!$B$23)+D71*'General Assumptions'!$G$23,0)</f>
        <v>0</v>
      </c>
      <c r="E73" s="87"/>
      <c r="F73" s="40"/>
      <c r="G73" s="92"/>
      <c r="H73" s="87">
        <f>ROUND(H70*('General Assumptions'!$B$23)+H71*'General Assumptions'!$G$23,0)</f>
        <v>0</v>
      </c>
      <c r="I73" s="87"/>
      <c r="J73" s="40"/>
      <c r="K73" s="40"/>
      <c r="L73" s="87">
        <f>ROUND(L70*('General Assumptions'!$B$23)+L71*'General Assumptions'!$G$23,0)</f>
        <v>0</v>
      </c>
      <c r="N73" s="40"/>
      <c r="O73" s="40"/>
      <c r="P73" s="87">
        <f>ROUND(P70*('General Assumptions'!$B$23)+P71*'General Assumptions'!$G$23,0)</f>
        <v>0</v>
      </c>
      <c r="R73" s="40"/>
      <c r="S73" s="40"/>
      <c r="T73" s="87">
        <f>ROUND(T70*('General Assumptions'!$B$23)+T71*'General Assumptions'!$G$23,0)</f>
        <v>0</v>
      </c>
      <c r="V73" s="40"/>
      <c r="W73" s="40"/>
      <c r="X73" s="87">
        <f>ROUND(X70*('General Assumptions'!$B$23)+X71*'General Assumptions'!$G$23,0)</f>
        <v>0</v>
      </c>
      <c r="Z73" s="40"/>
      <c r="AA73" s="40"/>
      <c r="AB73" s="87">
        <f>ROUND(AB70*('General Assumptions'!$B$23)+AB71*'General Assumptions'!$G$23,0)</f>
        <v>0</v>
      </c>
    </row>
    <row r="74" spans="1:30" x14ac:dyDescent="0.35">
      <c r="A74" s="41" t="s">
        <v>32</v>
      </c>
      <c r="B74" s="40"/>
      <c r="C74" s="40"/>
      <c r="D74" s="87">
        <f>SUM(D72:D73)</f>
        <v>0</v>
      </c>
      <c r="E74" s="87"/>
      <c r="F74" s="40"/>
      <c r="G74" s="40"/>
      <c r="H74" s="87">
        <f>SUM(H72:H73)</f>
        <v>0</v>
      </c>
      <c r="I74" s="87"/>
      <c r="J74" s="40"/>
      <c r="K74" s="40"/>
      <c r="L74" s="87">
        <f>SUM(L72:L73)</f>
        <v>0</v>
      </c>
      <c r="N74" s="40"/>
      <c r="O74" s="40"/>
      <c r="P74" s="87">
        <f>SUM(P72:P73)</f>
        <v>0</v>
      </c>
      <c r="R74" s="40"/>
      <c r="S74" s="40"/>
      <c r="T74" s="87">
        <f>SUM(T72:T73)</f>
        <v>0</v>
      </c>
      <c r="V74" s="40"/>
      <c r="W74" s="40"/>
      <c r="X74" s="87">
        <f>SUM(X72:X73)</f>
        <v>0</v>
      </c>
      <c r="Z74" s="40"/>
      <c r="AA74" s="40"/>
      <c r="AB74" s="87">
        <f>SUM(AB72:AB73)</f>
        <v>0</v>
      </c>
    </row>
    <row r="75" spans="1:30" x14ac:dyDescent="0.35">
      <c r="A75" s="41" t="s">
        <v>11</v>
      </c>
      <c r="B75" s="40"/>
      <c r="C75" s="40"/>
      <c r="D75" s="35"/>
      <c r="E75" s="87"/>
      <c r="F75" s="40"/>
      <c r="G75" s="40"/>
      <c r="H75" s="35"/>
      <c r="I75" s="87"/>
      <c r="J75" s="40"/>
      <c r="K75" s="40"/>
      <c r="L75" s="35"/>
      <c r="N75" s="40"/>
      <c r="O75" s="40"/>
      <c r="P75" s="35"/>
      <c r="R75" s="40"/>
      <c r="S75" s="40"/>
      <c r="T75" s="35"/>
      <c r="V75" s="40"/>
      <c r="W75" s="40"/>
      <c r="X75" s="35"/>
      <c r="Z75" s="40"/>
      <c r="AA75" s="40"/>
      <c r="AB75" s="35"/>
    </row>
    <row r="76" spans="1:30" x14ac:dyDescent="0.35">
      <c r="A76" s="41" t="s">
        <v>62</v>
      </c>
      <c r="B76" s="40"/>
      <c r="C76" s="40"/>
      <c r="D76" s="36"/>
      <c r="E76" s="87"/>
      <c r="F76" s="40"/>
      <c r="G76" s="40"/>
      <c r="H76" s="36"/>
      <c r="I76" s="87"/>
      <c r="J76" s="40"/>
      <c r="K76" s="40"/>
      <c r="L76" s="36"/>
      <c r="N76" s="40"/>
      <c r="O76" s="40"/>
      <c r="P76" s="36"/>
      <c r="R76" s="40"/>
      <c r="S76" s="40"/>
      <c r="T76" s="36"/>
      <c r="V76" s="40"/>
      <c r="W76" s="40"/>
      <c r="X76" s="36"/>
      <c r="Z76" s="40"/>
      <c r="AA76" s="40"/>
      <c r="AB76" s="36"/>
    </row>
    <row r="77" spans="1:30" x14ac:dyDescent="0.35">
      <c r="A77" s="41" t="s">
        <v>63</v>
      </c>
      <c r="B77" s="40"/>
      <c r="C77" s="40"/>
      <c r="D77" s="35"/>
      <c r="E77" s="87"/>
      <c r="F77" s="40"/>
      <c r="G77" s="40"/>
      <c r="H77" s="35"/>
      <c r="I77" s="87"/>
      <c r="J77" s="40"/>
      <c r="K77" s="40"/>
      <c r="L77" s="35"/>
      <c r="N77" s="40"/>
      <c r="O77" s="40"/>
      <c r="P77" s="35"/>
      <c r="R77" s="40"/>
      <c r="S77" s="40"/>
      <c r="T77" s="35"/>
      <c r="V77" s="40"/>
      <c r="W77" s="40"/>
      <c r="X77" s="35"/>
      <c r="Z77" s="40"/>
      <c r="AA77" s="40"/>
      <c r="AB77" s="35"/>
    </row>
    <row r="78" spans="1:30" x14ac:dyDescent="0.35">
      <c r="A78" s="41" t="s">
        <v>167</v>
      </c>
      <c r="B78" s="40"/>
      <c r="C78" s="40"/>
      <c r="D78" s="35"/>
      <c r="E78" s="87"/>
      <c r="F78" s="40"/>
      <c r="G78" s="40"/>
      <c r="H78" s="35">
        <v>0</v>
      </c>
      <c r="I78" s="87"/>
      <c r="J78" s="40"/>
      <c r="K78" s="40"/>
      <c r="L78" s="35">
        <v>0</v>
      </c>
      <c r="N78" s="40"/>
      <c r="O78" s="40"/>
      <c r="P78" s="35">
        <v>0</v>
      </c>
      <c r="R78" s="40"/>
      <c r="S78" s="40"/>
      <c r="T78" s="35">
        <v>0</v>
      </c>
      <c r="V78" s="40"/>
      <c r="W78" s="40"/>
      <c r="X78" s="35">
        <v>0</v>
      </c>
      <c r="Z78" s="40"/>
      <c r="AA78" s="40"/>
      <c r="AB78" s="35">
        <v>0</v>
      </c>
    </row>
    <row r="79" spans="1:30" x14ac:dyDescent="0.35">
      <c r="A79" s="41" t="s">
        <v>162</v>
      </c>
      <c r="B79" s="40"/>
      <c r="C79" s="40"/>
      <c r="D79" s="36"/>
      <c r="E79" s="87"/>
      <c r="F79" s="40"/>
      <c r="G79" s="40"/>
      <c r="H79" s="36">
        <v>0</v>
      </c>
      <c r="I79" s="87"/>
      <c r="J79" s="40"/>
      <c r="K79" s="40"/>
      <c r="L79" s="36">
        <f>H79*(1+'General Assumptions'!$B$27)</f>
        <v>0</v>
      </c>
      <c r="N79" s="40"/>
      <c r="O79" s="40"/>
      <c r="P79" s="36">
        <f>L79*(1+'General Assumptions'!$B$27)</f>
        <v>0</v>
      </c>
      <c r="R79" s="40"/>
      <c r="S79" s="40"/>
      <c r="T79" s="36">
        <f>P79*(1+'General Assumptions'!$B$27)</f>
        <v>0</v>
      </c>
      <c r="V79" s="40"/>
      <c r="W79" s="40"/>
      <c r="X79" s="36">
        <f>T79*(1+'General Assumptions'!$B$27)</f>
        <v>0</v>
      </c>
      <c r="Z79" s="40"/>
      <c r="AA79" s="40"/>
      <c r="AB79" s="36">
        <f>X79*(1+'General Assumptions'!$B$27)</f>
        <v>0</v>
      </c>
    </row>
    <row r="80" spans="1:30" x14ac:dyDescent="0.35">
      <c r="A80" s="40"/>
      <c r="B80" s="40"/>
      <c r="C80" s="40"/>
      <c r="D80" s="87"/>
      <c r="E80" s="87"/>
      <c r="F80" s="40"/>
      <c r="G80" s="40"/>
      <c r="H80" s="87"/>
      <c r="I80" s="87"/>
      <c r="J80" s="40"/>
      <c r="K80" s="40"/>
      <c r="L80" s="87"/>
      <c r="N80" s="40"/>
      <c r="O80" s="40"/>
      <c r="P80" s="87"/>
      <c r="R80" s="40"/>
      <c r="S80" s="40"/>
      <c r="T80" s="87"/>
      <c r="V80" s="40"/>
      <c r="W80" s="40"/>
      <c r="X80" s="87"/>
      <c r="Z80" s="40"/>
      <c r="AA80" s="40"/>
      <c r="AB80" s="87"/>
    </row>
    <row r="81" spans="1:29" s="1" customFormat="1" ht="13.15" x14ac:dyDescent="0.4">
      <c r="A81" s="89" t="s">
        <v>47</v>
      </c>
      <c r="B81" s="4"/>
      <c r="C81" s="4"/>
      <c r="D81" s="16">
        <f>SUM(D74:D80)</f>
        <v>0</v>
      </c>
      <c r="E81" s="16"/>
      <c r="F81" s="4"/>
      <c r="G81" s="4"/>
      <c r="H81" s="16">
        <f>SUM(H74:H80)</f>
        <v>0</v>
      </c>
      <c r="I81" s="16"/>
      <c r="J81" s="4"/>
      <c r="K81" s="4"/>
      <c r="L81" s="16">
        <f>SUM(L74:L80)</f>
        <v>0</v>
      </c>
      <c r="N81" s="4"/>
      <c r="O81" s="4"/>
      <c r="P81" s="16">
        <f>SUM(P74:P80)</f>
        <v>0</v>
      </c>
      <c r="R81" s="4"/>
      <c r="S81" s="4"/>
      <c r="T81" s="16">
        <f>SUM(T74:T80)</f>
        <v>0</v>
      </c>
      <c r="V81" s="4"/>
      <c r="W81" s="4"/>
      <c r="X81" s="16">
        <f>SUM(X74:X80)</f>
        <v>0</v>
      </c>
      <c r="Z81" s="4"/>
      <c r="AA81" s="4"/>
      <c r="AB81" s="16">
        <f>SUM(AB74:AB80)</f>
        <v>0</v>
      </c>
      <c r="AC81" s="127" t="s">
        <v>133</v>
      </c>
    </row>
    <row r="82" spans="1:29" x14ac:dyDescent="0.35">
      <c r="A82" s="40"/>
      <c r="B82" s="40"/>
      <c r="C82" s="40"/>
      <c r="D82" s="87"/>
      <c r="E82" s="87"/>
      <c r="F82" s="40"/>
      <c r="G82" s="40"/>
      <c r="H82" s="87"/>
      <c r="I82" s="87"/>
      <c r="J82" s="40"/>
      <c r="K82" s="40"/>
      <c r="L82" s="87"/>
      <c r="N82" s="40"/>
      <c r="O82" s="40"/>
      <c r="P82" s="87"/>
      <c r="R82" s="40"/>
      <c r="S82" s="40"/>
      <c r="T82" s="87"/>
      <c r="V82" s="40"/>
      <c r="W82" s="40"/>
      <c r="X82" s="87"/>
      <c r="Z82" s="40"/>
      <c r="AA82" s="40"/>
      <c r="AB82" s="87"/>
    </row>
    <row r="83" spans="1:29" s="1" customFormat="1" ht="13.15" x14ac:dyDescent="0.4">
      <c r="A83" s="4"/>
      <c r="B83" s="71"/>
      <c r="C83" s="71"/>
      <c r="D83" s="96"/>
      <c r="E83" s="96"/>
      <c r="F83" s="71"/>
      <c r="G83" s="71"/>
      <c r="H83" s="96"/>
      <c r="I83" s="96"/>
      <c r="J83" s="71"/>
      <c r="K83" s="71"/>
      <c r="L83" s="96"/>
      <c r="N83" s="71"/>
      <c r="O83" s="71"/>
      <c r="P83" s="96"/>
      <c r="R83" s="71"/>
      <c r="S83" s="71"/>
      <c r="T83" s="96"/>
      <c r="V83" s="71"/>
      <c r="W83" s="71"/>
      <c r="X83" s="96"/>
      <c r="Z83" s="71"/>
      <c r="AA83" s="71"/>
      <c r="AB83" s="96"/>
    </row>
    <row r="84" spans="1:29" s="1" customFormat="1" ht="26.25" x14ac:dyDescent="0.4">
      <c r="A84" s="17" t="s">
        <v>106</v>
      </c>
      <c r="B84" s="4"/>
      <c r="C84" s="4"/>
      <c r="D84" s="16">
        <f>D59-D81</f>
        <v>0</v>
      </c>
      <c r="E84" s="16"/>
      <c r="F84" s="4"/>
      <c r="G84" s="4"/>
      <c r="H84" s="16">
        <f>H59-H81</f>
        <v>0</v>
      </c>
      <c r="I84" s="16"/>
      <c r="J84" s="4"/>
      <c r="K84" s="4"/>
      <c r="L84" s="16">
        <f>L59-L81</f>
        <v>0</v>
      </c>
      <c r="N84" s="4"/>
      <c r="O84" s="4"/>
      <c r="P84" s="16">
        <f>P59-P81</f>
        <v>0</v>
      </c>
      <c r="R84" s="4"/>
      <c r="S84" s="4"/>
      <c r="T84" s="16">
        <f>T59-T81</f>
        <v>0</v>
      </c>
      <c r="V84" s="4"/>
      <c r="W84" s="4"/>
      <c r="X84" s="16">
        <f>X59-X81</f>
        <v>0</v>
      </c>
      <c r="Z84" s="4"/>
      <c r="AA84" s="4"/>
      <c r="AB84" s="16">
        <f>AB59-AB81</f>
        <v>0</v>
      </c>
    </row>
    <row r="85" spans="1:29" s="1" customFormat="1" ht="13.15" x14ac:dyDescent="0.4">
      <c r="A85" s="97" t="s">
        <v>108</v>
      </c>
      <c r="B85" s="99"/>
      <c r="C85" s="99"/>
      <c r="D85" s="98" t="str">
        <f>IF(D59&lt;=0,"N/A",ROUND(D84/D59,4))</f>
        <v>N/A</v>
      </c>
      <c r="E85" s="98"/>
      <c r="F85" s="99"/>
      <c r="G85" s="99"/>
      <c r="H85" s="98" t="str">
        <f>IF(H59&lt;=0,"N/A",ROUND(H84/H59,4))</f>
        <v>N/A</v>
      </c>
      <c r="I85" s="98"/>
      <c r="J85" s="99"/>
      <c r="K85" s="99"/>
      <c r="L85" s="98" t="str">
        <f>IF(L59&lt;=0,"N/A",ROUND(L84/L59,4))</f>
        <v>N/A</v>
      </c>
      <c r="M85" s="100"/>
      <c r="N85" s="99"/>
      <c r="O85" s="99"/>
      <c r="P85" s="98" t="str">
        <f>IF(P59&lt;=0,"N/A",ROUND(P84/P59,4))</f>
        <v>N/A</v>
      </c>
      <c r="Q85" s="100"/>
      <c r="R85" s="99"/>
      <c r="S85" s="99"/>
      <c r="T85" s="98" t="str">
        <f>IF(T59&lt;=0,"N/A",ROUND(T84/T59,4))</f>
        <v>N/A</v>
      </c>
      <c r="U85" s="100"/>
      <c r="V85" s="99"/>
      <c r="W85" s="99"/>
      <c r="X85" s="98" t="str">
        <f>IF(X59&lt;=0,"N/A",ROUND(X84/X59,4))</f>
        <v>N/A</v>
      </c>
      <c r="Y85" s="100"/>
      <c r="Z85" s="99"/>
      <c r="AA85" s="99"/>
      <c r="AB85" s="98" t="str">
        <f>IF(AB59&lt;=0,"N/A",ROUND(AB84/AB59,4))</f>
        <v>N/A</v>
      </c>
    </row>
    <row r="86" spans="1:29" s="1" customFormat="1" ht="13.15" x14ac:dyDescent="0.4">
      <c r="A86" s="17"/>
      <c r="B86" s="4"/>
      <c r="C86" s="4"/>
      <c r="D86" s="16"/>
      <c r="E86" s="16"/>
      <c r="F86" s="4"/>
      <c r="G86" s="4"/>
      <c r="H86" s="16"/>
      <c r="I86" s="16"/>
      <c r="J86" s="4"/>
      <c r="K86" s="4"/>
      <c r="L86" s="16"/>
      <c r="N86" s="4"/>
      <c r="O86" s="4"/>
      <c r="P86" s="16"/>
      <c r="R86" s="4"/>
      <c r="S86" s="4"/>
      <c r="T86" s="16"/>
      <c r="V86" s="4"/>
      <c r="W86" s="4"/>
      <c r="X86" s="16"/>
      <c r="Z86" s="4"/>
      <c r="AA86" s="4"/>
      <c r="AB86" s="16"/>
    </row>
    <row r="87" spans="1:29" s="1" customFormat="1" ht="13.15" outlineLevel="1" x14ac:dyDescent="0.4">
      <c r="A87" s="17" t="s">
        <v>48</v>
      </c>
      <c r="B87" s="4"/>
      <c r="C87" s="4"/>
      <c r="D87" s="16"/>
      <c r="E87" s="16"/>
      <c r="F87" s="4"/>
      <c r="G87" s="4"/>
      <c r="H87" s="16"/>
      <c r="I87" s="16"/>
      <c r="J87" s="4"/>
      <c r="K87" s="4"/>
      <c r="L87" s="16"/>
      <c r="N87" s="4"/>
      <c r="O87" s="4"/>
      <c r="P87" s="16"/>
      <c r="R87" s="4"/>
      <c r="S87" s="4"/>
      <c r="T87" s="16"/>
      <c r="V87" s="4"/>
      <c r="W87" s="4"/>
      <c r="X87" s="16"/>
      <c r="Z87" s="4"/>
      <c r="AA87" s="4"/>
      <c r="AB87" s="16"/>
    </row>
    <row r="88" spans="1:29" s="1" customFormat="1" ht="13.15" outlineLevel="1" x14ac:dyDescent="0.4">
      <c r="A88" s="27" t="s">
        <v>42</v>
      </c>
      <c r="B88" s="4"/>
      <c r="C88" s="4"/>
      <c r="D88" s="87">
        <f>ROUND(D$81*'General Assumptions'!$B$25,0)</f>
        <v>0</v>
      </c>
      <c r="E88" s="87"/>
      <c r="F88" s="4"/>
      <c r="G88" s="4"/>
      <c r="H88" s="87">
        <f>ROUND(H$81*'General Assumptions'!$B$25,0)</f>
        <v>0</v>
      </c>
      <c r="I88" s="87"/>
      <c r="J88" s="4"/>
      <c r="K88" s="4"/>
      <c r="L88" s="87">
        <f>ROUND(L$81*'General Assumptions'!$B$25,0)</f>
        <v>0</v>
      </c>
      <c r="N88" s="4"/>
      <c r="O88" s="4"/>
      <c r="P88" s="87">
        <f>ROUND(P$81*'General Assumptions'!$B$25,0)</f>
        <v>0</v>
      </c>
      <c r="R88" s="4"/>
      <c r="S88" s="4"/>
      <c r="T88" s="87">
        <f>ROUND(T$81*'General Assumptions'!$B$25,0)</f>
        <v>0</v>
      </c>
      <c r="V88" s="4"/>
      <c r="W88" s="4"/>
      <c r="X88" s="87">
        <f>ROUND(X$81*'General Assumptions'!$B$25,0)</f>
        <v>0</v>
      </c>
      <c r="Z88" s="4"/>
      <c r="AA88" s="4"/>
      <c r="AB88" s="87">
        <f>ROUND(AB$81*'General Assumptions'!$B$25,0)</f>
        <v>0</v>
      </c>
    </row>
    <row r="89" spans="1:29" s="1" customFormat="1" ht="13.15" outlineLevel="1" x14ac:dyDescent="0.4">
      <c r="A89" s="27" t="s">
        <v>41</v>
      </c>
      <c r="B89" s="4"/>
      <c r="C89" s="4"/>
      <c r="D89" s="87">
        <f>ROUND(D$81*'General Assumptions'!$B$26,0)</f>
        <v>0</v>
      </c>
      <c r="E89" s="87"/>
      <c r="F89" s="4"/>
      <c r="G89" s="4"/>
      <c r="H89" s="87">
        <f>ROUND(H$81*'General Assumptions'!$B$26,0)</f>
        <v>0</v>
      </c>
      <c r="I89" s="87"/>
      <c r="J89" s="4"/>
      <c r="K89" s="4"/>
      <c r="L89" s="87">
        <f>ROUND(L$81*'General Assumptions'!$B$26,0)</f>
        <v>0</v>
      </c>
      <c r="N89" s="4"/>
      <c r="O89" s="4"/>
      <c r="P89" s="87">
        <f>ROUND(P$81*'General Assumptions'!$B$26,0)</f>
        <v>0</v>
      </c>
      <c r="R89" s="4"/>
      <c r="S89" s="4"/>
      <c r="T89" s="87">
        <f>ROUND(T$81*'General Assumptions'!$B$26,0)</f>
        <v>0</v>
      </c>
      <c r="V89" s="4"/>
      <c r="W89" s="4"/>
      <c r="X89" s="87">
        <f>ROUND(X$81*'General Assumptions'!$B$26,0)</f>
        <v>0</v>
      </c>
      <c r="Z89" s="4"/>
      <c r="AA89" s="4"/>
      <c r="AB89" s="87">
        <f>ROUND(AB$81*'General Assumptions'!$B$26,0)</f>
        <v>0</v>
      </c>
    </row>
    <row r="90" spans="1:29" s="1" customFormat="1" ht="13.15" outlineLevel="1" x14ac:dyDescent="0.4">
      <c r="A90" s="17"/>
      <c r="B90" s="4"/>
      <c r="C90" s="4"/>
      <c r="D90" s="16"/>
      <c r="E90" s="16"/>
      <c r="F90" s="4"/>
      <c r="G90" s="4"/>
      <c r="H90" s="16"/>
      <c r="I90" s="16"/>
      <c r="J90" s="4"/>
      <c r="K90" s="4"/>
      <c r="L90" s="16"/>
      <c r="N90" s="4"/>
      <c r="O90" s="4"/>
      <c r="P90" s="16"/>
      <c r="R90" s="4"/>
      <c r="S90" s="4"/>
      <c r="T90" s="16"/>
      <c r="V90" s="4"/>
      <c r="W90" s="4"/>
      <c r="X90" s="16"/>
      <c r="Z90" s="4"/>
      <c r="AA90" s="4"/>
      <c r="AB90" s="16"/>
    </row>
    <row r="91" spans="1:29" s="1" customFormat="1" ht="13.15" outlineLevel="1" x14ac:dyDescent="0.4">
      <c r="A91" s="101" t="s">
        <v>49</v>
      </c>
      <c r="B91" s="4"/>
      <c r="C91" s="4"/>
      <c r="D91" s="16">
        <f>SUM(D88:D90)</f>
        <v>0</v>
      </c>
      <c r="E91" s="16"/>
      <c r="F91" s="4"/>
      <c r="G91" s="4"/>
      <c r="H91" s="16">
        <f>SUM(H88:H90)</f>
        <v>0</v>
      </c>
      <c r="I91" s="16"/>
      <c r="J91" s="4"/>
      <c r="K91" s="4"/>
      <c r="L91" s="16">
        <f>SUM(L88:L90)</f>
        <v>0</v>
      </c>
      <c r="N91" s="4"/>
      <c r="O91" s="4"/>
      <c r="P91" s="16">
        <f>SUM(P88:P90)</f>
        <v>0</v>
      </c>
      <c r="R91" s="4"/>
      <c r="S91" s="4"/>
      <c r="T91" s="16">
        <f>SUM(T88:T90)</f>
        <v>0</v>
      </c>
      <c r="V91" s="4"/>
      <c r="W91" s="4"/>
      <c r="X91" s="16">
        <f>SUM(X88:X90)</f>
        <v>0</v>
      </c>
      <c r="Z91" s="4"/>
      <c r="AA91" s="4"/>
      <c r="AB91" s="16">
        <f>SUM(AB88:AB90)</f>
        <v>0</v>
      </c>
    </row>
    <row r="92" spans="1:29" s="1" customFormat="1" ht="13.15" outlineLevel="1" x14ac:dyDescent="0.4">
      <c r="A92" s="17"/>
      <c r="B92" s="4"/>
      <c r="C92" s="4"/>
      <c r="D92" s="16"/>
      <c r="E92" s="16"/>
      <c r="F92" s="4"/>
      <c r="G92" s="4"/>
      <c r="H92" s="16"/>
      <c r="I92" s="16"/>
      <c r="J92" s="4"/>
      <c r="K92" s="4"/>
      <c r="L92" s="16"/>
      <c r="N92" s="4"/>
      <c r="O92" s="4"/>
      <c r="P92" s="16"/>
      <c r="R92" s="4"/>
      <c r="S92" s="4"/>
      <c r="T92" s="16"/>
      <c r="V92" s="4"/>
      <c r="W92" s="4"/>
      <c r="X92" s="16"/>
      <c r="Z92" s="4"/>
      <c r="AA92" s="4"/>
      <c r="AB92" s="16"/>
    </row>
    <row r="93" spans="1:29" s="1" customFormat="1" ht="13.15" outlineLevel="1" x14ac:dyDescent="0.4">
      <c r="A93" s="17" t="s">
        <v>107</v>
      </c>
      <c r="B93" s="4"/>
      <c r="C93" s="4"/>
      <c r="D93" s="16">
        <f>SUM(D84,-D91)</f>
        <v>0</v>
      </c>
      <c r="E93" s="16"/>
      <c r="F93" s="4"/>
      <c r="G93" s="4"/>
      <c r="H93" s="16">
        <f>SUM(H84,-H91)</f>
        <v>0</v>
      </c>
      <c r="I93" s="16"/>
      <c r="J93" s="4"/>
      <c r="K93" s="4"/>
      <c r="L93" s="16">
        <f>SUM(L84,-L91)</f>
        <v>0</v>
      </c>
      <c r="N93" s="4"/>
      <c r="O93" s="4"/>
      <c r="P93" s="16">
        <f>SUM(P84,-P91)</f>
        <v>0</v>
      </c>
      <c r="R93" s="4"/>
      <c r="S93" s="4"/>
      <c r="T93" s="16">
        <f>SUM(T84,-T91)</f>
        <v>0</v>
      </c>
      <c r="V93" s="4"/>
      <c r="W93" s="4"/>
      <c r="X93" s="16">
        <f>SUM(X84,-X91)</f>
        <v>0</v>
      </c>
      <c r="Z93" s="4"/>
      <c r="AA93" s="4"/>
      <c r="AB93" s="16">
        <f>SUM(AB84,-AB91)</f>
        <v>0</v>
      </c>
    </row>
    <row r="94" spans="1:29" s="1" customFormat="1" ht="13.15" outlineLevel="1" x14ac:dyDescent="0.4">
      <c r="A94" s="4" t="s">
        <v>109</v>
      </c>
      <c r="B94" s="71"/>
      <c r="C94" s="71"/>
      <c r="D94" s="96" t="str">
        <f>IF(D59&lt;=0,"N/A",ROUND(D93/D59,4))</f>
        <v>N/A</v>
      </c>
      <c r="E94" s="96"/>
      <c r="F94" s="71"/>
      <c r="G94" s="71"/>
      <c r="H94" s="96" t="str">
        <f>IF(H59&lt;=0,"N/A",ROUND(H93/H59,4))</f>
        <v>N/A</v>
      </c>
      <c r="I94" s="96"/>
      <c r="J94" s="71"/>
      <c r="K94" s="71"/>
      <c r="L94" s="96" t="str">
        <f>IF(L59&lt;=0,"N/A",ROUND(L93/L59,4))</f>
        <v>N/A</v>
      </c>
      <c r="N94" s="71"/>
      <c r="O94" s="71"/>
      <c r="P94" s="96" t="str">
        <f>IF(P59&lt;=0,"N/A",ROUND(P93/P59,4))</f>
        <v>N/A</v>
      </c>
      <c r="R94" s="71"/>
      <c r="S94" s="71"/>
      <c r="T94" s="96" t="str">
        <f>IF(T59&lt;=0,"N/A",ROUND(T93/T59,4))</f>
        <v>N/A</v>
      </c>
      <c r="V94" s="71"/>
      <c r="W94" s="71"/>
      <c r="X94" s="96" t="str">
        <f>IF(X59&lt;=0,"N/A",ROUND(X93/X59,4))</f>
        <v>N/A</v>
      </c>
      <c r="Z94" s="71"/>
      <c r="AA94" s="71"/>
      <c r="AB94" s="96" t="str">
        <f>IF(AB59&lt;=0,"N/A",ROUND(AB93/AB59,4))</f>
        <v>N/A</v>
      </c>
    </row>
    <row r="95" spans="1:29" x14ac:dyDescent="0.35">
      <c r="A95" s="40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N95" s="40"/>
      <c r="O95" s="40"/>
      <c r="P95" s="40"/>
      <c r="R95" s="40"/>
      <c r="S95" s="40"/>
      <c r="T95" s="40"/>
      <c r="V95" s="40"/>
      <c r="W95" s="40"/>
      <c r="X95" s="40"/>
      <c r="Z95" s="40"/>
      <c r="AA95" s="40"/>
      <c r="AB95" s="40"/>
    </row>
    <row r="96" spans="1:29" x14ac:dyDescent="0.35">
      <c r="A96" s="40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N96" s="40"/>
      <c r="O96" s="40"/>
      <c r="P96" s="40"/>
      <c r="R96" s="40"/>
      <c r="S96" s="40"/>
      <c r="T96" s="40"/>
      <c r="V96" s="40"/>
      <c r="W96" s="40"/>
      <c r="X96" s="40"/>
      <c r="Z96" s="40"/>
      <c r="AA96" s="40"/>
      <c r="AB96" s="40"/>
    </row>
    <row r="97" spans="1:29" x14ac:dyDescent="0.35">
      <c r="A97" s="40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N97" s="40"/>
      <c r="O97" s="40"/>
      <c r="P97" s="40"/>
      <c r="R97" s="40"/>
      <c r="S97" s="40"/>
      <c r="T97" s="40"/>
      <c r="V97" s="40"/>
      <c r="W97" s="40"/>
      <c r="X97" s="40"/>
      <c r="Z97" s="40"/>
      <c r="AA97" s="40"/>
      <c r="AB97" s="40"/>
    </row>
    <row r="98" spans="1:29" x14ac:dyDescent="0.35">
      <c r="A98" s="40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N98" s="40"/>
      <c r="O98" s="40"/>
      <c r="P98" s="40"/>
      <c r="R98" s="40"/>
      <c r="S98" s="40"/>
      <c r="T98" s="40"/>
      <c r="V98" s="40"/>
      <c r="W98" s="40"/>
      <c r="X98" s="40"/>
      <c r="Z98" s="40"/>
      <c r="AA98" s="40"/>
      <c r="AB98" s="40"/>
    </row>
    <row r="99" spans="1:29" x14ac:dyDescent="0.35">
      <c r="A99" s="40"/>
      <c r="B99" s="40"/>
      <c r="C99" s="40"/>
      <c r="D99" s="88"/>
      <c r="E99" s="40"/>
      <c r="F99" s="40"/>
      <c r="G99" s="40"/>
      <c r="H99" s="88"/>
      <c r="I99" s="40"/>
      <c r="J99" s="40"/>
      <c r="K99" s="40"/>
      <c r="L99" s="88"/>
      <c r="N99" s="40"/>
      <c r="O99" s="40"/>
      <c r="P99" s="88"/>
      <c r="R99" s="40"/>
      <c r="S99" s="40"/>
      <c r="T99" s="88"/>
      <c r="V99" s="40"/>
      <c r="W99" s="40"/>
      <c r="X99" s="88"/>
      <c r="Z99" s="40"/>
      <c r="AA99" s="40"/>
      <c r="AB99" s="88"/>
    </row>
    <row r="100" spans="1:29" x14ac:dyDescent="0.35">
      <c r="A100" s="40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N100" s="40"/>
      <c r="O100" s="40"/>
      <c r="P100" s="40"/>
      <c r="R100" s="40"/>
      <c r="S100" s="40"/>
      <c r="T100" s="40"/>
      <c r="V100" s="40"/>
      <c r="W100" s="40"/>
      <c r="X100" s="40"/>
      <c r="Z100" s="40"/>
      <c r="AA100" s="40"/>
      <c r="AB100" s="40"/>
    </row>
    <row r="101" spans="1:29" x14ac:dyDescent="0.35">
      <c r="A101" s="40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N101" s="40"/>
      <c r="O101" s="40"/>
      <c r="P101" s="40"/>
      <c r="R101" s="40"/>
      <c r="S101" s="40"/>
      <c r="T101" s="40"/>
      <c r="V101" s="40"/>
      <c r="W101" s="40"/>
      <c r="X101" s="40"/>
      <c r="Z101" s="40"/>
      <c r="AA101" s="40"/>
      <c r="AB101" s="40"/>
    </row>
    <row r="102" spans="1:29" x14ac:dyDescent="0.35">
      <c r="A102" s="40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N102" s="40"/>
      <c r="O102" s="40"/>
      <c r="P102" s="40"/>
      <c r="R102" s="40"/>
      <c r="S102" s="40"/>
      <c r="T102" s="40"/>
      <c r="V102" s="40"/>
      <c r="W102" s="40"/>
      <c r="X102" s="40"/>
      <c r="Z102" s="40"/>
      <c r="AA102" s="40"/>
      <c r="AB102" s="40"/>
    </row>
    <row r="104" spans="1:29" s="51" customFormat="1" x14ac:dyDescent="0.35"/>
    <row r="105" spans="1:29" x14ac:dyDescent="0.35">
      <c r="D105" s="102">
        <f>'Enrollmentassumptions-base case'!C174</f>
        <v>0</v>
      </c>
      <c r="H105" s="102"/>
      <c r="L105" s="102"/>
      <c r="P105" s="102"/>
      <c r="T105" s="102"/>
      <c r="X105" s="102"/>
      <c r="AB105" s="102"/>
    </row>
    <row r="106" spans="1:29" x14ac:dyDescent="0.35">
      <c r="B106" s="83"/>
      <c r="C106" s="83"/>
      <c r="D106" s="83"/>
      <c r="E106" s="83"/>
      <c r="F106" s="83"/>
      <c r="G106" s="83"/>
      <c r="H106" s="83"/>
      <c r="I106" s="83"/>
      <c r="J106" s="83"/>
      <c r="K106" s="83"/>
      <c r="L106" s="83"/>
      <c r="M106" s="83"/>
      <c r="N106" s="83"/>
      <c r="O106" s="83"/>
      <c r="P106" s="83"/>
      <c r="Q106" s="83"/>
      <c r="R106" s="83"/>
      <c r="S106" s="83"/>
      <c r="T106" s="83"/>
      <c r="U106" s="83"/>
      <c r="V106" s="83"/>
      <c r="W106" s="83"/>
      <c r="X106" s="83"/>
      <c r="Y106" s="83"/>
      <c r="Z106" s="83"/>
      <c r="AA106" s="83"/>
      <c r="AB106" s="83"/>
      <c r="AC106" s="83"/>
    </row>
    <row r="107" spans="1:29" x14ac:dyDescent="0.35">
      <c r="D107" s="102"/>
      <c r="H107" s="102"/>
      <c r="L107" s="102"/>
      <c r="P107" s="102"/>
      <c r="T107" s="102"/>
      <c r="X107" s="102"/>
      <c r="AB107" s="102"/>
    </row>
    <row r="109" spans="1:29" x14ac:dyDescent="0.35">
      <c r="D109" s="102"/>
      <c r="H109" s="102"/>
      <c r="L109" s="102"/>
      <c r="P109" s="102"/>
      <c r="T109" s="102"/>
      <c r="X109" s="102"/>
      <c r="AB109" s="102"/>
    </row>
  </sheetData>
  <mergeCells count="19">
    <mergeCell ref="Z4:AB4"/>
    <mergeCell ref="Z5:AB5"/>
    <mergeCell ref="Z6:AB6"/>
    <mergeCell ref="V4:X4"/>
    <mergeCell ref="V5:X5"/>
    <mergeCell ref="V6:X6"/>
    <mergeCell ref="N4:P4"/>
    <mergeCell ref="N5:P5"/>
    <mergeCell ref="N6:P6"/>
    <mergeCell ref="R4:T4"/>
    <mergeCell ref="R5:T5"/>
    <mergeCell ref="R6:T6"/>
    <mergeCell ref="B5:D5"/>
    <mergeCell ref="B6:D6"/>
    <mergeCell ref="F6:H6"/>
    <mergeCell ref="J4:L4"/>
    <mergeCell ref="J5:L5"/>
    <mergeCell ref="J6:L6"/>
    <mergeCell ref="F5:H5"/>
  </mergeCells>
  <phoneticPr fontId="3" type="noConversion"/>
  <printOptions horizontalCentered="1"/>
  <pageMargins left="0" right="0" top="0.5" bottom="0.5" header="0" footer="0"/>
  <pageSetup scale="4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93AAB-E159-4308-8438-BC3D29D727FB}">
  <dimension ref="A1:H31"/>
  <sheetViews>
    <sheetView workbookViewId="0">
      <selection activeCell="F37" sqref="F37"/>
    </sheetView>
  </sheetViews>
  <sheetFormatPr defaultRowHeight="12.75" x14ac:dyDescent="0.35"/>
  <cols>
    <col min="1" max="1" width="43.1328125" customWidth="1"/>
    <col min="2" max="2" width="10.73046875" bestFit="1" customWidth="1"/>
    <col min="3" max="8" width="11.73046875" bestFit="1" customWidth="1"/>
  </cols>
  <sheetData>
    <row r="1" spans="1:8" ht="13.15" x14ac:dyDescent="0.4">
      <c r="A1" s="1" t="s">
        <v>0</v>
      </c>
    </row>
    <row r="2" spans="1:8" ht="13.15" x14ac:dyDescent="0.4">
      <c r="A2" s="1" t="s">
        <v>138</v>
      </c>
    </row>
    <row r="3" spans="1:8" ht="13.15" x14ac:dyDescent="0.4">
      <c r="A3" s="1" t="s">
        <v>139</v>
      </c>
    </row>
    <row r="5" spans="1:8" x14ac:dyDescent="0.35">
      <c r="C5" s="48"/>
      <c r="D5" s="48"/>
      <c r="E5" s="48"/>
      <c r="F5" s="48"/>
      <c r="G5" s="48"/>
      <c r="H5" s="48"/>
    </row>
    <row r="6" spans="1:8" ht="13.15" x14ac:dyDescent="0.4">
      <c r="B6" s="134" t="s">
        <v>75</v>
      </c>
      <c r="C6" s="134" t="s">
        <v>97</v>
      </c>
      <c r="D6" s="134" t="s">
        <v>98</v>
      </c>
      <c r="E6" s="134" t="s">
        <v>128</v>
      </c>
      <c r="F6" s="134" t="s">
        <v>150</v>
      </c>
      <c r="G6" s="134" t="s">
        <v>151</v>
      </c>
      <c r="H6" s="134" t="s">
        <v>152</v>
      </c>
    </row>
    <row r="7" spans="1:8" x14ac:dyDescent="0.35">
      <c r="A7" s="48" t="s">
        <v>172</v>
      </c>
      <c r="B7" s="129">
        <f>'Financial Plan'!D45</f>
        <v>0</v>
      </c>
      <c r="C7" s="129">
        <f>'Financial Plan'!H45</f>
        <v>0</v>
      </c>
      <c r="D7" s="129">
        <f>'Financial Plan'!L45</f>
        <v>0</v>
      </c>
      <c r="E7" s="129">
        <f>'Financial Plan'!P45</f>
        <v>0</v>
      </c>
      <c r="F7" s="129">
        <f>'Financial Plan'!T45</f>
        <v>0</v>
      </c>
      <c r="G7" s="129">
        <f>'Financial Plan'!X45</f>
        <v>0</v>
      </c>
      <c r="H7" s="129">
        <f>'Financial Plan'!AB45</f>
        <v>0</v>
      </c>
    </row>
    <row r="8" spans="1:8" x14ac:dyDescent="0.35">
      <c r="B8" s="130"/>
      <c r="C8" s="130"/>
      <c r="D8" s="130"/>
      <c r="E8" s="130"/>
      <c r="F8" s="130"/>
      <c r="G8" s="130"/>
      <c r="H8" s="130"/>
    </row>
    <row r="9" spans="1:8" x14ac:dyDescent="0.35">
      <c r="A9" t="s">
        <v>136</v>
      </c>
      <c r="B9" s="129">
        <f>'Financial Plan'!D47</f>
        <v>0</v>
      </c>
      <c r="C9" s="129">
        <f>'Financial Plan'!H47</f>
        <v>0</v>
      </c>
      <c r="D9" s="129">
        <f>'Financial Plan'!L47</f>
        <v>0</v>
      </c>
      <c r="E9" s="129">
        <f>'Financial Plan'!P47</f>
        <v>0</v>
      </c>
      <c r="F9" s="129">
        <f>'Financial Plan'!T47</f>
        <v>0</v>
      </c>
      <c r="G9" s="129">
        <f>'Financial Plan'!X47</f>
        <v>0</v>
      </c>
      <c r="H9" s="129">
        <f>'Financial Plan'!AB47</f>
        <v>0</v>
      </c>
    </row>
    <row r="10" spans="1:8" ht="13.15" x14ac:dyDescent="0.4">
      <c r="A10" s="1" t="s">
        <v>137</v>
      </c>
      <c r="B10" s="131">
        <f t="shared" ref="B10:H10" si="0">SUM(B7:B9)</f>
        <v>0</v>
      </c>
      <c r="C10" s="131">
        <f t="shared" si="0"/>
        <v>0</v>
      </c>
      <c r="D10" s="131">
        <f t="shared" si="0"/>
        <v>0</v>
      </c>
      <c r="E10" s="131">
        <f t="shared" si="0"/>
        <v>0</v>
      </c>
      <c r="F10" s="131">
        <f t="shared" si="0"/>
        <v>0</v>
      </c>
      <c r="G10" s="131">
        <f t="shared" si="0"/>
        <v>0</v>
      </c>
      <c r="H10" s="131">
        <f t="shared" si="0"/>
        <v>0</v>
      </c>
    </row>
    <row r="11" spans="1:8" x14ac:dyDescent="0.35">
      <c r="B11" s="129"/>
      <c r="C11" s="129"/>
      <c r="D11" s="129"/>
      <c r="E11" s="129"/>
      <c r="F11" s="129"/>
      <c r="G11" s="129"/>
      <c r="H11" s="129"/>
    </row>
    <row r="12" spans="1:8" x14ac:dyDescent="0.35">
      <c r="A12" t="s">
        <v>32</v>
      </c>
      <c r="B12" s="129">
        <f>'Financial Plan'!D74</f>
        <v>0</v>
      </c>
      <c r="C12" s="129">
        <f>'Financial Plan'!H74</f>
        <v>0</v>
      </c>
      <c r="D12" s="129">
        <f>'Financial Plan'!L74</f>
        <v>0</v>
      </c>
      <c r="E12" s="129">
        <f>'Financial Plan'!P74</f>
        <v>0</v>
      </c>
      <c r="F12" s="129">
        <f>'Financial Plan'!T74</f>
        <v>0</v>
      </c>
      <c r="G12" s="129">
        <f>'Financial Plan'!X74</f>
        <v>0</v>
      </c>
      <c r="H12" s="129">
        <f>'Financial Plan'!AB74</f>
        <v>0</v>
      </c>
    </row>
    <row r="13" spans="1:8" x14ac:dyDescent="0.35">
      <c r="A13" t="s">
        <v>11</v>
      </c>
      <c r="B13" s="129">
        <f>'Financial Plan'!D75</f>
        <v>0</v>
      </c>
      <c r="C13" s="129">
        <f>'Financial Plan'!H75</f>
        <v>0</v>
      </c>
      <c r="D13" s="129">
        <f>'Financial Plan'!L75</f>
        <v>0</v>
      </c>
      <c r="E13" s="129">
        <f>'Financial Plan'!P75</f>
        <v>0</v>
      </c>
      <c r="F13" s="129">
        <f>'Financial Plan'!T75</f>
        <v>0</v>
      </c>
      <c r="G13" s="129">
        <f>'Financial Plan'!X75</f>
        <v>0</v>
      </c>
      <c r="H13" s="129">
        <f>'Financial Plan'!AB75</f>
        <v>0</v>
      </c>
    </row>
    <row r="14" spans="1:8" x14ac:dyDescent="0.35">
      <c r="A14" t="s">
        <v>62</v>
      </c>
      <c r="B14" s="129">
        <f>'Financial Plan'!D76</f>
        <v>0</v>
      </c>
      <c r="C14" s="129">
        <f>'Financial Plan'!H76</f>
        <v>0</v>
      </c>
      <c r="D14" s="129">
        <f>'Financial Plan'!L76</f>
        <v>0</v>
      </c>
      <c r="E14" s="129">
        <f>'Financial Plan'!P76</f>
        <v>0</v>
      </c>
      <c r="F14" s="129">
        <f>'Financial Plan'!T76</f>
        <v>0</v>
      </c>
      <c r="G14" s="129">
        <f>'Financial Plan'!X76</f>
        <v>0</v>
      </c>
      <c r="H14" s="129">
        <f>'Financial Plan'!AB76</f>
        <v>0</v>
      </c>
    </row>
    <row r="15" spans="1:8" x14ac:dyDescent="0.35">
      <c r="A15" t="s">
        <v>63</v>
      </c>
      <c r="B15" s="129">
        <f>'Financial Plan'!D77</f>
        <v>0</v>
      </c>
      <c r="C15" s="129">
        <f>'Financial Plan'!H77</f>
        <v>0</v>
      </c>
      <c r="D15" s="129">
        <f>'Financial Plan'!L77</f>
        <v>0</v>
      </c>
      <c r="E15" s="129">
        <f>'Financial Plan'!P77</f>
        <v>0</v>
      </c>
      <c r="F15" s="129">
        <f>'Financial Plan'!T77</f>
        <v>0</v>
      </c>
      <c r="G15" s="129">
        <f>'Financial Plan'!X77</f>
        <v>0</v>
      </c>
      <c r="H15" s="129">
        <f>'Financial Plan'!AB77</f>
        <v>0</v>
      </c>
    </row>
    <row r="16" spans="1:8" x14ac:dyDescent="0.35">
      <c r="A16" s="48" t="s">
        <v>173</v>
      </c>
      <c r="B16" s="129">
        <f>'Financial Plan'!D78</f>
        <v>0</v>
      </c>
      <c r="C16" s="129">
        <f>'Financial Plan'!H78</f>
        <v>0</v>
      </c>
      <c r="D16" s="129">
        <f>'Financial Plan'!L78</f>
        <v>0</v>
      </c>
      <c r="E16" s="129">
        <f>'Financial Plan'!P78</f>
        <v>0</v>
      </c>
      <c r="F16" s="129">
        <f>'Financial Plan'!T78</f>
        <v>0</v>
      </c>
      <c r="G16" s="129">
        <f>'Financial Plan'!X78</f>
        <v>0</v>
      </c>
      <c r="H16" s="129">
        <f>'Financial Plan'!AB78</f>
        <v>0</v>
      </c>
    </row>
    <row r="17" spans="1:8" x14ac:dyDescent="0.35">
      <c r="A17" t="s">
        <v>33</v>
      </c>
      <c r="B17" s="129">
        <f>'Financial Plan'!D79</f>
        <v>0</v>
      </c>
      <c r="C17" s="129">
        <f>'Financial Plan'!H79</f>
        <v>0</v>
      </c>
      <c r="D17" s="129">
        <f>'Financial Plan'!L79</f>
        <v>0</v>
      </c>
      <c r="E17" s="129">
        <f>'Financial Plan'!P79</f>
        <v>0</v>
      </c>
      <c r="F17" s="129">
        <f>'Financial Plan'!T79</f>
        <v>0</v>
      </c>
      <c r="G17" s="129">
        <f>'Financial Plan'!X79</f>
        <v>0</v>
      </c>
      <c r="H17" s="129">
        <f>'Financial Plan'!AB79</f>
        <v>0</v>
      </c>
    </row>
    <row r="18" spans="1:8" ht="13.15" x14ac:dyDescent="0.4">
      <c r="A18" s="1" t="s">
        <v>140</v>
      </c>
      <c r="B18" s="131">
        <f>SUM(B12:B17)</f>
        <v>0</v>
      </c>
      <c r="C18" s="131">
        <f>SUM(C12:C17)</f>
        <v>0</v>
      </c>
      <c r="D18" s="131">
        <f>SUM(D12:D17)</f>
        <v>0</v>
      </c>
      <c r="E18" s="131">
        <f t="shared" ref="E18:H18" si="1">SUM(E12:E17)</f>
        <v>0</v>
      </c>
      <c r="F18" s="131">
        <f t="shared" si="1"/>
        <v>0</v>
      </c>
      <c r="G18" s="131">
        <f t="shared" si="1"/>
        <v>0</v>
      </c>
      <c r="H18" s="131">
        <f t="shared" si="1"/>
        <v>0</v>
      </c>
    </row>
    <row r="19" spans="1:8" x14ac:dyDescent="0.35">
      <c r="B19" s="138"/>
      <c r="C19" s="138"/>
      <c r="D19" s="138"/>
      <c r="E19" s="138"/>
      <c r="F19" s="138"/>
      <c r="G19" s="138"/>
      <c r="H19" s="138"/>
    </row>
    <row r="20" spans="1:8" ht="13.15" x14ac:dyDescent="0.4">
      <c r="A20" s="1" t="s">
        <v>141</v>
      </c>
      <c r="B20" s="139">
        <f>B10-B18</f>
        <v>0</v>
      </c>
      <c r="C20" s="139">
        <f>C10-C18</f>
        <v>0</v>
      </c>
      <c r="D20" s="139">
        <f t="shared" ref="D20:H20" si="2">D10-D18</f>
        <v>0</v>
      </c>
      <c r="E20" s="139">
        <f t="shared" si="2"/>
        <v>0</v>
      </c>
      <c r="F20" s="139">
        <f t="shared" si="2"/>
        <v>0</v>
      </c>
      <c r="G20" s="139">
        <f t="shared" si="2"/>
        <v>0</v>
      </c>
      <c r="H20" s="139">
        <f t="shared" si="2"/>
        <v>0</v>
      </c>
    </row>
    <row r="21" spans="1:8" ht="13.15" x14ac:dyDescent="0.4">
      <c r="A21" s="1"/>
      <c r="B21" s="85"/>
      <c r="C21" s="85"/>
      <c r="D21" s="85"/>
      <c r="E21" s="85"/>
      <c r="F21" s="85"/>
      <c r="G21" s="85"/>
      <c r="H21" s="85"/>
    </row>
    <row r="22" spans="1:8" ht="13.15" x14ac:dyDescent="0.4">
      <c r="A22" s="1" t="s">
        <v>178</v>
      </c>
      <c r="B22" s="141" t="e">
        <f>B20/B10</f>
        <v>#DIV/0!</v>
      </c>
      <c r="C22" s="141" t="e">
        <f t="shared" ref="C22:H22" si="3">C20/C10</f>
        <v>#DIV/0!</v>
      </c>
      <c r="D22" s="141" t="e">
        <f t="shared" si="3"/>
        <v>#DIV/0!</v>
      </c>
      <c r="E22" s="141" t="e">
        <f t="shared" si="3"/>
        <v>#DIV/0!</v>
      </c>
      <c r="F22" s="141" t="e">
        <f t="shared" si="3"/>
        <v>#DIV/0!</v>
      </c>
      <c r="G22" s="141" t="e">
        <f t="shared" si="3"/>
        <v>#DIV/0!</v>
      </c>
      <c r="H22" s="141" t="e">
        <f t="shared" si="3"/>
        <v>#DIV/0!</v>
      </c>
    </row>
    <row r="23" spans="1:8" x14ac:dyDescent="0.35">
      <c r="B23" s="141"/>
      <c r="C23" s="141"/>
      <c r="D23" s="141"/>
      <c r="E23" s="141"/>
      <c r="F23" s="141"/>
      <c r="G23" s="141"/>
      <c r="H23" s="141"/>
    </row>
    <row r="24" spans="1:8" x14ac:dyDescent="0.35">
      <c r="A24" s="48" t="s">
        <v>174</v>
      </c>
      <c r="B24" s="137">
        <f>B18*0.5</f>
        <v>0</v>
      </c>
      <c r="C24" s="137">
        <f t="shared" ref="C24:H24" si="4">C18*0.5</f>
        <v>0</v>
      </c>
      <c r="D24" s="137">
        <f t="shared" si="4"/>
        <v>0</v>
      </c>
      <c r="E24" s="137">
        <f t="shared" si="4"/>
        <v>0</v>
      </c>
      <c r="F24" s="137">
        <f t="shared" si="4"/>
        <v>0</v>
      </c>
      <c r="G24" s="137">
        <f t="shared" si="4"/>
        <v>0</v>
      </c>
      <c r="H24" s="137">
        <f t="shared" si="4"/>
        <v>0</v>
      </c>
    </row>
    <row r="25" spans="1:8" x14ac:dyDescent="0.35">
      <c r="A25" s="48" t="s">
        <v>179</v>
      </c>
      <c r="B25" s="137">
        <v>0</v>
      </c>
      <c r="C25" s="137">
        <v>0</v>
      </c>
      <c r="D25" s="137">
        <v>0</v>
      </c>
      <c r="E25" s="137">
        <v>0</v>
      </c>
      <c r="F25" s="137">
        <v>0</v>
      </c>
      <c r="G25" s="137">
        <v>0</v>
      </c>
      <c r="H25" s="137">
        <v>0</v>
      </c>
    </row>
    <row r="26" spans="1:8" x14ac:dyDescent="0.35">
      <c r="A26" s="48"/>
      <c r="B26" s="132"/>
      <c r="C26" s="132"/>
      <c r="D26" s="132"/>
      <c r="E26" s="132"/>
      <c r="F26" s="132"/>
      <c r="G26" s="132"/>
      <c r="H26" s="132"/>
    </row>
    <row r="27" spans="1:8" ht="13.5" thickBot="1" x14ac:dyDescent="0.45">
      <c r="A27" s="1" t="s">
        <v>143</v>
      </c>
      <c r="B27" s="133">
        <f>B20-B24-B25</f>
        <v>0</v>
      </c>
      <c r="C27" s="133">
        <f t="shared" ref="C27:H27" si="5">C20-C24-C25</f>
        <v>0</v>
      </c>
      <c r="D27" s="133">
        <f t="shared" si="5"/>
        <v>0</v>
      </c>
      <c r="E27" s="133">
        <f t="shared" si="5"/>
        <v>0</v>
      </c>
      <c r="F27" s="133">
        <f t="shared" si="5"/>
        <v>0</v>
      </c>
      <c r="G27" s="133">
        <f t="shared" si="5"/>
        <v>0</v>
      </c>
      <c r="H27" s="133">
        <f t="shared" si="5"/>
        <v>0</v>
      </c>
    </row>
    <row r="28" spans="1:8" ht="13.15" thickTop="1" x14ac:dyDescent="0.35"/>
    <row r="29" spans="1:8" x14ac:dyDescent="0.35">
      <c r="A29" s="127" t="s">
        <v>175</v>
      </c>
      <c r="B29" s="140">
        <f>'Financial Plan'!D93</f>
        <v>0</v>
      </c>
      <c r="C29" s="140">
        <f>'Financial Plan'!H93</f>
        <v>0</v>
      </c>
      <c r="D29" s="140">
        <f>'Financial Plan'!L93</f>
        <v>0</v>
      </c>
      <c r="E29" s="140">
        <f>'Financial Plan'!P93</f>
        <v>0</v>
      </c>
      <c r="F29" s="140">
        <f>'Financial Plan'!T93</f>
        <v>0</v>
      </c>
      <c r="G29" s="140">
        <f>'Financial Plan'!X93</f>
        <v>0</v>
      </c>
      <c r="H29" s="140">
        <f>'Financial Plan'!AB93</f>
        <v>0</v>
      </c>
    </row>
    <row r="30" spans="1:8" x14ac:dyDescent="0.35">
      <c r="A30" s="127"/>
      <c r="B30" s="127"/>
      <c r="C30" s="127"/>
      <c r="D30" s="127"/>
      <c r="E30" s="127"/>
      <c r="F30" s="127"/>
      <c r="G30" s="127"/>
      <c r="H30" s="127"/>
    </row>
    <row r="31" spans="1:8" x14ac:dyDescent="0.35">
      <c r="A31" s="127" t="s">
        <v>171</v>
      </c>
      <c r="B31" s="140">
        <f>B29-B27</f>
        <v>0</v>
      </c>
      <c r="C31" s="140">
        <f t="shared" ref="C31:H31" si="6">C29-C27</f>
        <v>0</v>
      </c>
      <c r="D31" s="140">
        <f t="shared" si="6"/>
        <v>0</v>
      </c>
      <c r="E31" s="140">
        <f t="shared" si="6"/>
        <v>0</v>
      </c>
      <c r="F31" s="140">
        <f t="shared" si="6"/>
        <v>0</v>
      </c>
      <c r="G31" s="140">
        <f t="shared" si="6"/>
        <v>0</v>
      </c>
      <c r="H31" s="140">
        <f t="shared" si="6"/>
        <v>0</v>
      </c>
    </row>
  </sheetData>
  <phoneticPr fontId="14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65"/>
  <sheetViews>
    <sheetView workbookViewId="0">
      <pane xSplit="1" ySplit="5" topLeftCell="B28" activePane="bottomRight" state="frozen"/>
      <selection activeCell="B15" sqref="B15:F15"/>
      <selection pane="topRight" activeCell="B15" sqref="B15:F15"/>
      <selection pane="bottomLeft" activeCell="B15" sqref="B15:F15"/>
      <selection pane="bottomRight" activeCell="T61" sqref="T61"/>
    </sheetView>
  </sheetViews>
  <sheetFormatPr defaultColWidth="9.1328125" defaultRowHeight="12.75" outlineLevelRow="1" x14ac:dyDescent="0.35"/>
  <cols>
    <col min="1" max="1" width="30.1328125" style="24" customWidth="1"/>
    <col min="2" max="2" width="7.86328125" customWidth="1"/>
    <col min="3" max="3" width="9.265625" customWidth="1"/>
    <col min="4" max="4" width="12.1328125" customWidth="1"/>
    <col min="5" max="5" width="1.73046875" customWidth="1"/>
    <col min="8" max="8" width="10.3984375" customWidth="1"/>
    <col min="9" max="9" width="1.73046875" customWidth="1"/>
    <col min="12" max="12" width="11.73046875" customWidth="1"/>
    <col min="13" max="13" width="1.73046875" customWidth="1"/>
    <col min="16" max="16" width="10.73046875" bestFit="1" customWidth="1"/>
    <col min="17" max="17" width="1.73046875" customWidth="1"/>
    <col min="20" max="20" width="12.265625" customWidth="1"/>
  </cols>
  <sheetData>
    <row r="1" spans="1:20" x14ac:dyDescent="0.35">
      <c r="A1" s="159" t="s">
        <v>0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</row>
    <row r="2" spans="1:20" x14ac:dyDescent="0.35">
      <c r="A2" s="159" t="str">
        <f>"Proposed Project / Program: "&amp;'General Assumptions'!B6</f>
        <v xml:space="preserve">Proposed Project / Program: 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</row>
    <row r="3" spans="1:20" x14ac:dyDescent="0.35">
      <c r="A3" s="159" t="s">
        <v>54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</row>
    <row r="4" spans="1:20" ht="25.5" customHeight="1" x14ac:dyDescent="0.35">
      <c r="A4" s="2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x14ac:dyDescent="0.35">
      <c r="A5" s="21"/>
      <c r="B5" s="159" t="e">
        <f>'Financial Plan'!#REF!</f>
        <v>#REF!</v>
      </c>
      <c r="C5" s="159"/>
      <c r="D5" s="159"/>
      <c r="E5" s="3"/>
      <c r="F5" s="159" t="e">
        <f>'Financial Plan'!#REF!</f>
        <v>#REF!</v>
      </c>
      <c r="G5" s="159"/>
      <c r="H5" s="159"/>
      <c r="I5" s="3"/>
      <c r="J5" s="159" t="str">
        <f>'Financial Plan'!B6</f>
        <v>See enrollment assumptions sheets</v>
      </c>
      <c r="K5" s="159"/>
      <c r="L5" s="159"/>
      <c r="M5" s="3"/>
      <c r="N5" s="159" t="str">
        <f>'Financial Plan'!F6</f>
        <v>See enrollment assumptions sheets</v>
      </c>
      <c r="O5" s="159"/>
      <c r="P5" s="159"/>
      <c r="Q5" s="3"/>
      <c r="R5" s="159" t="str">
        <f>'Financial Plan'!J6</f>
        <v>See enrollment assumptions sheets</v>
      </c>
      <c r="S5" s="159"/>
      <c r="T5" s="159"/>
    </row>
    <row r="6" spans="1:20" s="1" customFormat="1" ht="13.15" x14ac:dyDescent="0.4">
      <c r="A6" s="20" t="s">
        <v>46</v>
      </c>
      <c r="B6" s="4"/>
      <c r="C6" s="4"/>
      <c r="D6" s="9"/>
      <c r="E6" s="4"/>
      <c r="F6" s="4"/>
      <c r="G6" s="4"/>
      <c r="H6" s="9"/>
      <c r="I6" s="4"/>
      <c r="J6" s="4"/>
      <c r="K6" s="4"/>
      <c r="L6" s="9"/>
      <c r="M6" s="4"/>
      <c r="N6" s="4"/>
      <c r="O6" s="4"/>
      <c r="P6" s="9"/>
      <c r="Q6" s="4"/>
      <c r="R6" s="4"/>
      <c r="S6" s="4"/>
      <c r="T6" s="9"/>
    </row>
    <row r="7" spans="1:20" s="2" customFormat="1" outlineLevel="1" x14ac:dyDescent="0.35">
      <c r="A7" s="23" t="s">
        <v>25</v>
      </c>
      <c r="B7" s="11" t="s">
        <v>17</v>
      </c>
      <c r="C7" s="11" t="s">
        <v>27</v>
      </c>
      <c r="D7" s="12" t="s">
        <v>28</v>
      </c>
      <c r="E7" s="13"/>
      <c r="F7" s="11" t="s">
        <v>17</v>
      </c>
      <c r="G7" s="11" t="s">
        <v>27</v>
      </c>
      <c r="H7" s="12" t="s">
        <v>28</v>
      </c>
      <c r="I7" s="13"/>
      <c r="J7" s="11" t="s">
        <v>17</v>
      </c>
      <c r="K7" s="11" t="s">
        <v>27</v>
      </c>
      <c r="L7" s="12" t="s">
        <v>28</v>
      </c>
      <c r="M7" s="13"/>
      <c r="N7" s="11" t="s">
        <v>17</v>
      </c>
      <c r="O7" s="11" t="s">
        <v>27</v>
      </c>
      <c r="P7" s="12" t="s">
        <v>28</v>
      </c>
      <c r="Q7" s="13"/>
      <c r="R7" s="11" t="s">
        <v>17</v>
      </c>
      <c r="S7" s="11" t="s">
        <v>27</v>
      </c>
      <c r="T7" s="12" t="s">
        <v>28</v>
      </c>
    </row>
    <row r="8" spans="1:20" outlineLevel="1" x14ac:dyDescent="0.35">
      <c r="A8" s="10" t="s">
        <v>64</v>
      </c>
      <c r="B8" s="15" t="e">
        <f>'Financial Plan'!#REF!</f>
        <v>#REF!</v>
      </c>
      <c r="C8" s="14" t="e">
        <f>'Financial Plan'!#REF!</f>
        <v>#REF!</v>
      </c>
      <c r="D8" s="14" t="e">
        <f>'Financial Plan'!#REF!</f>
        <v>#REF!</v>
      </c>
      <c r="E8" s="3"/>
      <c r="F8" s="15" t="e">
        <f>'Financial Plan'!#REF!</f>
        <v>#REF!</v>
      </c>
      <c r="G8" s="14" t="e">
        <f>'Financial Plan'!#REF!</f>
        <v>#REF!</v>
      </c>
      <c r="H8" s="14" t="e">
        <f>'Financial Plan'!#REF!</f>
        <v>#REF!</v>
      </c>
      <c r="I8" s="3"/>
      <c r="J8" s="15">
        <f>'Financial Plan'!C63</f>
        <v>0</v>
      </c>
      <c r="K8" s="14">
        <f>'Financial Plan'!B63</f>
        <v>0</v>
      </c>
      <c r="L8" s="14">
        <f>'Financial Plan'!D63</f>
        <v>0</v>
      </c>
      <c r="M8" s="3"/>
      <c r="N8" s="15">
        <f>'Financial Plan'!G63</f>
        <v>0</v>
      </c>
      <c r="O8" s="14">
        <f>'Financial Plan'!F63</f>
        <v>0</v>
      </c>
      <c r="P8" s="14">
        <f>'Financial Plan'!H63</f>
        <v>0</v>
      </c>
      <c r="Q8" s="3"/>
      <c r="R8" s="15">
        <f>'Financial Plan'!K63</f>
        <v>0</v>
      </c>
      <c r="S8" s="14">
        <f>'Financial Plan'!J63</f>
        <v>0</v>
      </c>
      <c r="T8" s="14">
        <f>'Financial Plan'!L63</f>
        <v>0</v>
      </c>
    </row>
    <row r="9" spans="1:20" outlineLevel="1" x14ac:dyDescent="0.35">
      <c r="A9" s="10" t="s">
        <v>58</v>
      </c>
      <c r="B9" s="15" t="e">
        <f>'Financial Plan'!#REF!</f>
        <v>#REF!</v>
      </c>
      <c r="C9" s="14" t="e">
        <f>'Financial Plan'!#REF!</f>
        <v>#REF!</v>
      </c>
      <c r="D9" s="14" t="e">
        <f>'Financial Plan'!#REF!</f>
        <v>#REF!</v>
      </c>
      <c r="E9" s="3"/>
      <c r="F9" s="15" t="e">
        <f>'Financial Plan'!#REF!</f>
        <v>#REF!</v>
      </c>
      <c r="G9" s="14" t="e">
        <f>'Financial Plan'!#REF!</f>
        <v>#REF!</v>
      </c>
      <c r="H9" s="14" t="e">
        <f>'Financial Plan'!#REF!</f>
        <v>#REF!</v>
      </c>
      <c r="I9" s="3"/>
      <c r="J9" s="15">
        <f>'Financial Plan'!C64</f>
        <v>0</v>
      </c>
      <c r="K9" s="14">
        <f>'Financial Plan'!B64</f>
        <v>0</v>
      </c>
      <c r="L9" s="14">
        <f>'Financial Plan'!D64</f>
        <v>0</v>
      </c>
      <c r="M9" s="3"/>
      <c r="N9" s="15">
        <f>'Financial Plan'!G64</f>
        <v>0</v>
      </c>
      <c r="O9" s="14">
        <f>'Financial Plan'!F64</f>
        <v>0</v>
      </c>
      <c r="P9" s="14">
        <f>'Financial Plan'!H64</f>
        <v>0</v>
      </c>
      <c r="Q9" s="3"/>
      <c r="R9" s="15">
        <f>'Financial Plan'!K64</f>
        <v>0</v>
      </c>
      <c r="S9" s="14">
        <f>'Financial Plan'!J64</f>
        <v>0</v>
      </c>
      <c r="T9" s="14">
        <f>'Financial Plan'!L64</f>
        <v>0</v>
      </c>
    </row>
    <row r="10" spans="1:20" outlineLevel="1" x14ac:dyDescent="0.35">
      <c r="A10" s="10" t="s">
        <v>66</v>
      </c>
      <c r="B10" s="15" t="e">
        <f>'Financial Plan'!#REF!</f>
        <v>#REF!</v>
      </c>
      <c r="C10" s="14" t="e">
        <f>'Financial Plan'!#REF!</f>
        <v>#REF!</v>
      </c>
      <c r="D10" s="14" t="e">
        <f>'Financial Plan'!#REF!</f>
        <v>#REF!</v>
      </c>
      <c r="E10" s="3"/>
      <c r="F10" s="15" t="e">
        <f>'Financial Plan'!#REF!</f>
        <v>#REF!</v>
      </c>
      <c r="G10" s="14" t="e">
        <f>'Financial Plan'!#REF!</f>
        <v>#REF!</v>
      </c>
      <c r="H10" s="14" t="e">
        <f>'Financial Plan'!#REF!</f>
        <v>#REF!</v>
      </c>
      <c r="I10" s="3"/>
      <c r="J10" s="15">
        <f>'Financial Plan'!C65</f>
        <v>0</v>
      </c>
      <c r="K10" s="14">
        <f>'Financial Plan'!B65</f>
        <v>0</v>
      </c>
      <c r="L10" s="14">
        <f>'Financial Plan'!D65</f>
        <v>0</v>
      </c>
      <c r="M10" s="3"/>
      <c r="N10" s="15">
        <f>'Financial Plan'!G65</f>
        <v>0</v>
      </c>
      <c r="O10" s="14">
        <f>'Financial Plan'!F65</f>
        <v>0</v>
      </c>
      <c r="P10" s="14">
        <f>'Financial Plan'!H65</f>
        <v>0</v>
      </c>
      <c r="Q10" s="3"/>
      <c r="R10" s="15">
        <f>'Financial Plan'!K65</f>
        <v>1</v>
      </c>
      <c r="S10" s="14">
        <f>'Financial Plan'!J65</f>
        <v>0</v>
      </c>
      <c r="T10" s="14">
        <f>'Financial Plan'!L65</f>
        <v>0</v>
      </c>
    </row>
    <row r="11" spans="1:20" outlineLevel="1" x14ac:dyDescent="0.35">
      <c r="A11" s="10" t="s">
        <v>57</v>
      </c>
      <c r="B11" s="15" t="e">
        <f>'Financial Plan'!#REF!</f>
        <v>#REF!</v>
      </c>
      <c r="C11" s="14" t="e">
        <f>'Financial Plan'!#REF!</f>
        <v>#REF!</v>
      </c>
      <c r="D11" s="14" t="e">
        <f>'Financial Plan'!#REF!</f>
        <v>#REF!</v>
      </c>
      <c r="E11" s="3"/>
      <c r="F11" s="15" t="e">
        <f>'Financial Plan'!#REF!</f>
        <v>#REF!</v>
      </c>
      <c r="G11" s="14" t="e">
        <f>'Financial Plan'!#REF!</f>
        <v>#REF!</v>
      </c>
      <c r="H11" s="14" t="e">
        <f>'Financial Plan'!#REF!</f>
        <v>#REF!</v>
      </c>
      <c r="I11" s="3"/>
      <c r="J11" s="15">
        <f>'Financial Plan'!C66</f>
        <v>0</v>
      </c>
      <c r="K11" s="14">
        <f>'Financial Plan'!B66</f>
        <v>0</v>
      </c>
      <c r="L11" s="14">
        <f>'Financial Plan'!D66</f>
        <v>0</v>
      </c>
      <c r="M11" s="3"/>
      <c r="N11" s="15">
        <f>'Financial Plan'!G66</f>
        <v>0</v>
      </c>
      <c r="O11" s="14">
        <f>'Financial Plan'!F66</f>
        <v>0</v>
      </c>
      <c r="P11" s="14">
        <f>'Financial Plan'!H66</f>
        <v>0</v>
      </c>
      <c r="Q11" s="3"/>
      <c r="R11" s="15">
        <f>'Financial Plan'!K66</f>
        <v>0</v>
      </c>
      <c r="S11" s="14">
        <f>'Financial Plan'!J66</f>
        <v>0</v>
      </c>
      <c r="T11" s="14">
        <f>'Financial Plan'!L66</f>
        <v>0</v>
      </c>
    </row>
    <row r="12" spans="1:20" outlineLevel="1" x14ac:dyDescent="0.35">
      <c r="A12" s="10" t="s">
        <v>26</v>
      </c>
      <c r="B12" s="15" t="e">
        <f>'Financial Plan'!#REF!</f>
        <v>#REF!</v>
      </c>
      <c r="C12" s="14" t="e">
        <f>'Financial Plan'!#REF!</f>
        <v>#REF!</v>
      </c>
      <c r="D12" s="14" t="e">
        <f>'Financial Plan'!#REF!</f>
        <v>#REF!</v>
      </c>
      <c r="E12" s="3"/>
      <c r="F12" s="15" t="e">
        <f>'Financial Plan'!#REF!</f>
        <v>#REF!</v>
      </c>
      <c r="G12" s="14" t="e">
        <f>'Financial Plan'!#REF!</f>
        <v>#REF!</v>
      </c>
      <c r="H12" s="14" t="e">
        <f>'Financial Plan'!#REF!</f>
        <v>#REF!</v>
      </c>
      <c r="I12" s="3"/>
      <c r="J12" s="15">
        <f>'Financial Plan'!C67</f>
        <v>0</v>
      </c>
      <c r="K12" s="14">
        <f>'Financial Plan'!B67</f>
        <v>0</v>
      </c>
      <c r="L12" s="14">
        <f>'Financial Plan'!D67</f>
        <v>0</v>
      </c>
      <c r="M12" s="3"/>
      <c r="N12" s="15">
        <f>'Financial Plan'!G67</f>
        <v>0</v>
      </c>
      <c r="O12" s="14">
        <f>'Financial Plan'!F67</f>
        <v>0</v>
      </c>
      <c r="P12" s="14">
        <f>'Financial Plan'!H67</f>
        <v>0</v>
      </c>
      <c r="Q12" s="3"/>
      <c r="R12" s="15">
        <f>'Financial Plan'!K67</f>
        <v>0</v>
      </c>
      <c r="S12" s="14">
        <f>'Financial Plan'!J67</f>
        <v>0</v>
      </c>
      <c r="T12" s="14">
        <f>'Financial Plan'!L67</f>
        <v>0</v>
      </c>
    </row>
    <row r="13" spans="1:20" outlineLevel="1" x14ac:dyDescent="0.35">
      <c r="A13" s="10" t="s">
        <v>65</v>
      </c>
      <c r="B13" s="15" t="e">
        <f>'Financial Plan'!#REF!</f>
        <v>#REF!</v>
      </c>
      <c r="C13" s="14" t="e">
        <f>'Financial Plan'!#REF!</f>
        <v>#REF!</v>
      </c>
      <c r="D13" s="14" t="e">
        <f>'Financial Plan'!#REF!</f>
        <v>#REF!</v>
      </c>
      <c r="E13" s="3"/>
      <c r="F13" s="15" t="e">
        <f>'Financial Plan'!#REF!</f>
        <v>#REF!</v>
      </c>
      <c r="G13" s="14" t="e">
        <f>'Financial Plan'!#REF!</f>
        <v>#REF!</v>
      </c>
      <c r="H13" s="14" t="e">
        <f>'Financial Plan'!#REF!</f>
        <v>#REF!</v>
      </c>
      <c r="I13" s="3"/>
      <c r="J13" s="15">
        <f>'Financial Plan'!C69</f>
        <v>0</v>
      </c>
      <c r="K13" s="14">
        <f>'Financial Plan'!B69</f>
        <v>0</v>
      </c>
      <c r="L13" s="14">
        <f>'Financial Plan'!D69</f>
        <v>0</v>
      </c>
      <c r="M13" s="3"/>
      <c r="N13" s="15">
        <f>'Financial Plan'!G69</f>
        <v>0</v>
      </c>
      <c r="O13" s="14">
        <f>'Financial Plan'!F69</f>
        <v>0</v>
      </c>
      <c r="P13" s="14">
        <f>'Financial Plan'!H69</f>
        <v>0</v>
      </c>
      <c r="Q13" s="3"/>
      <c r="R13" s="15">
        <f>'Financial Plan'!K69</f>
        <v>0</v>
      </c>
      <c r="S13" s="14">
        <f>'Financial Plan'!J69</f>
        <v>0</v>
      </c>
      <c r="T13" s="14">
        <f>'Financial Plan'!L69</f>
        <v>0</v>
      </c>
    </row>
    <row r="14" spans="1:20" outlineLevel="1" x14ac:dyDescent="0.35">
      <c r="A14" s="10"/>
      <c r="B14" s="15"/>
      <c r="C14" s="14"/>
      <c r="D14" s="14"/>
      <c r="E14" s="3"/>
      <c r="F14" s="15"/>
      <c r="G14" s="14"/>
      <c r="H14" s="14"/>
      <c r="I14" s="3"/>
      <c r="J14" s="15"/>
      <c r="K14" s="14"/>
      <c r="L14" s="14"/>
      <c r="M14" s="3"/>
      <c r="N14" s="15"/>
      <c r="O14" s="14"/>
      <c r="P14" s="14"/>
      <c r="Q14" s="3"/>
      <c r="R14" s="15"/>
      <c r="S14" s="14"/>
      <c r="T14" s="14"/>
    </row>
    <row r="15" spans="1:20" outlineLevel="1" x14ac:dyDescent="0.35">
      <c r="A15" s="10"/>
      <c r="B15" s="15"/>
      <c r="C15" s="14"/>
      <c r="D15" s="14"/>
      <c r="E15" s="3"/>
      <c r="F15" s="15"/>
      <c r="G15" s="14"/>
      <c r="H15" s="14"/>
      <c r="I15" s="3"/>
      <c r="J15" s="15"/>
      <c r="K15" s="14"/>
      <c r="L15" s="14"/>
      <c r="M15" s="3"/>
      <c r="N15" s="15"/>
      <c r="O15" s="14"/>
      <c r="P15" s="14"/>
      <c r="Q15" s="3"/>
      <c r="R15" s="15"/>
      <c r="S15" s="14"/>
      <c r="T15" s="14"/>
    </row>
    <row r="16" spans="1:20" outlineLevel="1" x14ac:dyDescent="0.35">
      <c r="A16" s="22" t="s">
        <v>29</v>
      </c>
      <c r="B16" s="15"/>
      <c r="C16" s="14"/>
      <c r="D16" s="14" t="e">
        <f>SUM(D8:D15)</f>
        <v>#REF!</v>
      </c>
      <c r="E16" s="3"/>
      <c r="F16" s="15"/>
      <c r="G16" s="14"/>
      <c r="H16" s="14" t="e">
        <f>SUM(H8:H15)</f>
        <v>#REF!</v>
      </c>
      <c r="I16" s="3"/>
      <c r="J16" s="15"/>
      <c r="K16" s="14"/>
      <c r="L16" s="14">
        <f>SUM(L8:L15)</f>
        <v>0</v>
      </c>
      <c r="M16" s="3"/>
      <c r="N16" s="15"/>
      <c r="O16" s="14"/>
      <c r="P16" s="14">
        <f>SUM(P8:P15)</f>
        <v>0</v>
      </c>
      <c r="Q16" s="3"/>
      <c r="R16" s="15"/>
      <c r="S16" s="14"/>
      <c r="T16" s="14">
        <f>SUM(T8:T15)</f>
        <v>0</v>
      </c>
    </row>
    <row r="17" spans="1:20" outlineLevel="1" x14ac:dyDescent="0.35">
      <c r="A17" s="22" t="s">
        <v>31</v>
      </c>
      <c r="B17" s="3"/>
      <c r="C17" s="3"/>
      <c r="D17" s="14" t="e">
        <f>'Financial Plan'!#REF!</f>
        <v>#REF!</v>
      </c>
      <c r="E17" s="3"/>
      <c r="F17" s="3"/>
      <c r="G17" s="3"/>
      <c r="H17" s="14" t="e">
        <f>'Financial Plan'!#REF!</f>
        <v>#REF!</v>
      </c>
      <c r="I17" s="3"/>
      <c r="J17" s="3"/>
      <c r="K17" s="3"/>
      <c r="L17" s="14">
        <f>'Financial Plan'!D73</f>
        <v>0</v>
      </c>
      <c r="M17" s="3"/>
      <c r="N17" s="3"/>
      <c r="O17" s="3"/>
      <c r="P17" s="14">
        <f>'Financial Plan'!H73</f>
        <v>0</v>
      </c>
      <c r="Q17" s="3"/>
      <c r="R17" s="3"/>
      <c r="S17" s="3"/>
      <c r="T17" s="14">
        <f>'Financial Plan'!L73</f>
        <v>0</v>
      </c>
    </row>
    <row r="18" spans="1:20" x14ac:dyDescent="0.35">
      <c r="A18" s="22" t="s">
        <v>32</v>
      </c>
      <c r="B18" s="3"/>
      <c r="C18" s="3"/>
      <c r="D18" s="14" t="e">
        <f>'Financial Plan'!#REF!</f>
        <v>#REF!</v>
      </c>
      <c r="E18" s="3"/>
      <c r="F18" s="3"/>
      <c r="G18" s="3"/>
      <c r="H18" s="14" t="e">
        <f>'Financial Plan'!#REF!</f>
        <v>#REF!</v>
      </c>
      <c r="I18" s="3"/>
      <c r="J18" s="3"/>
      <c r="K18" s="3"/>
      <c r="L18" s="14">
        <f>'Financial Plan'!D74</f>
        <v>0</v>
      </c>
      <c r="M18" s="3"/>
      <c r="N18" s="3"/>
      <c r="O18" s="3"/>
      <c r="P18" s="14">
        <f>'Financial Plan'!H74</f>
        <v>0</v>
      </c>
      <c r="Q18" s="3"/>
      <c r="R18" s="3"/>
      <c r="S18" s="3"/>
      <c r="T18" s="14">
        <f>'Financial Plan'!L74</f>
        <v>0</v>
      </c>
    </row>
    <row r="19" spans="1:20" x14ac:dyDescent="0.35">
      <c r="A19" s="8" t="s">
        <v>11</v>
      </c>
      <c r="B19" s="3"/>
      <c r="C19" s="3"/>
      <c r="D19" s="14" t="e">
        <f>'Financial Plan'!#REF!</f>
        <v>#REF!</v>
      </c>
      <c r="E19" s="3"/>
      <c r="F19" s="3"/>
      <c r="G19" s="3"/>
      <c r="H19" s="14" t="e">
        <f>'Financial Plan'!#REF!</f>
        <v>#REF!</v>
      </c>
      <c r="I19" s="3"/>
      <c r="J19" s="3"/>
      <c r="K19" s="3"/>
      <c r="L19" s="14">
        <f>'Financial Plan'!D75</f>
        <v>0</v>
      </c>
      <c r="M19" s="3"/>
      <c r="N19" s="3"/>
      <c r="O19" s="3"/>
      <c r="P19" s="14">
        <f>'Financial Plan'!H75</f>
        <v>0</v>
      </c>
      <c r="Q19" s="3"/>
      <c r="R19" s="3"/>
      <c r="S19" s="3"/>
      <c r="T19" s="14">
        <f>'Financial Plan'!L75</f>
        <v>0</v>
      </c>
    </row>
    <row r="20" spans="1:20" x14ac:dyDescent="0.35">
      <c r="A20" s="25" t="s">
        <v>62</v>
      </c>
      <c r="B20" s="3"/>
      <c r="C20" s="3"/>
      <c r="D20" s="14" t="e">
        <f>'Financial Plan'!#REF!</f>
        <v>#REF!</v>
      </c>
      <c r="E20" s="3"/>
      <c r="F20" s="3"/>
      <c r="G20" s="3"/>
      <c r="H20" s="14" t="e">
        <f>'Financial Plan'!#REF!</f>
        <v>#REF!</v>
      </c>
      <c r="I20" s="3"/>
      <c r="J20" s="3"/>
      <c r="K20" s="3"/>
      <c r="L20" s="14">
        <f>'Financial Plan'!D76</f>
        <v>0</v>
      </c>
      <c r="M20" s="3"/>
      <c r="N20" s="3"/>
      <c r="O20" s="3"/>
      <c r="P20" s="14">
        <f>'Financial Plan'!H76</f>
        <v>0</v>
      </c>
      <c r="Q20" s="3"/>
      <c r="R20" s="3"/>
      <c r="S20" s="3"/>
      <c r="T20" s="14">
        <f>'Financial Plan'!L76</f>
        <v>0</v>
      </c>
    </row>
    <row r="21" spans="1:20" x14ac:dyDescent="0.35">
      <c r="A21" s="25" t="s">
        <v>63</v>
      </c>
      <c r="B21" s="3"/>
      <c r="C21" s="3"/>
      <c r="D21" s="14" t="e">
        <f>'Financial Plan'!#REF!</f>
        <v>#REF!</v>
      </c>
      <c r="E21" s="3"/>
      <c r="F21" s="3"/>
      <c r="G21" s="3"/>
      <c r="H21" s="14" t="e">
        <f>'Financial Plan'!#REF!</f>
        <v>#REF!</v>
      </c>
      <c r="I21" s="3"/>
      <c r="J21" s="3"/>
      <c r="K21" s="3"/>
      <c r="L21" s="14">
        <f>'Financial Plan'!D77</f>
        <v>0</v>
      </c>
      <c r="M21" s="3"/>
      <c r="N21" s="3"/>
      <c r="O21" s="3"/>
      <c r="P21" s="14">
        <f>'Financial Plan'!H77</f>
        <v>0</v>
      </c>
      <c r="Q21" s="3"/>
      <c r="R21" s="3"/>
      <c r="S21" s="3"/>
      <c r="T21" s="14">
        <f>'Financial Plan'!L77</f>
        <v>0</v>
      </c>
    </row>
    <row r="22" spans="1:20" x14ac:dyDescent="0.35">
      <c r="A22" s="25" t="s">
        <v>33</v>
      </c>
      <c r="B22" s="3"/>
      <c r="C22" s="3"/>
      <c r="D22" s="14" t="e">
        <f>'Financial Plan'!#REF!</f>
        <v>#REF!</v>
      </c>
      <c r="E22" s="3"/>
      <c r="F22" s="3"/>
      <c r="G22" s="3"/>
      <c r="H22" s="14" t="e">
        <f>'Financial Plan'!#REF!</f>
        <v>#REF!</v>
      </c>
      <c r="I22" s="3"/>
      <c r="J22" s="3"/>
      <c r="K22" s="3"/>
      <c r="L22" s="14">
        <f>'Financial Plan'!D79</f>
        <v>0</v>
      </c>
      <c r="M22" s="3"/>
      <c r="N22" s="3"/>
      <c r="O22" s="3"/>
      <c r="P22" s="14">
        <f>'Financial Plan'!H79</f>
        <v>0</v>
      </c>
      <c r="Q22" s="3"/>
      <c r="R22" s="3"/>
      <c r="S22" s="3"/>
      <c r="T22" s="14">
        <f>'Financial Plan'!L79</f>
        <v>0</v>
      </c>
    </row>
    <row r="23" spans="1:20" x14ac:dyDescent="0.35">
      <c r="A23" s="21"/>
      <c r="B23" s="3"/>
      <c r="C23" s="3"/>
      <c r="D23" s="14"/>
      <c r="E23" s="3"/>
      <c r="F23" s="3"/>
      <c r="G23" s="3"/>
      <c r="H23" s="14"/>
      <c r="I23" s="3"/>
      <c r="J23" s="3"/>
      <c r="K23" s="3"/>
      <c r="L23" s="14"/>
      <c r="M23" s="3"/>
      <c r="N23" s="3"/>
      <c r="O23" s="3"/>
      <c r="P23" s="14"/>
      <c r="Q23" s="3"/>
      <c r="R23" s="3"/>
      <c r="S23" s="3"/>
      <c r="T23" s="14"/>
    </row>
    <row r="24" spans="1:20" s="1" customFormat="1" ht="13.15" x14ac:dyDescent="0.4">
      <c r="A24" s="20" t="s">
        <v>47</v>
      </c>
      <c r="B24" s="4"/>
      <c r="C24" s="4"/>
      <c r="D24" s="16" t="e">
        <f>SUM(D18:D22)</f>
        <v>#REF!</v>
      </c>
      <c r="E24" s="4"/>
      <c r="F24" s="4"/>
      <c r="G24" s="4"/>
      <c r="H24" s="16" t="e">
        <f>SUM(H18:H22)</f>
        <v>#REF!</v>
      </c>
      <c r="I24" s="4"/>
      <c r="J24" s="4"/>
      <c r="K24" s="4"/>
      <c r="L24" s="16">
        <f>SUM(L18:L22)</f>
        <v>0</v>
      </c>
      <c r="M24" s="4"/>
      <c r="N24" s="4"/>
      <c r="O24" s="4"/>
      <c r="P24" s="16">
        <f>SUM(P18:P22)</f>
        <v>0</v>
      </c>
      <c r="Q24" s="4"/>
      <c r="R24" s="4"/>
      <c r="S24" s="4"/>
      <c r="T24" s="16">
        <f>SUM(T18:T22)</f>
        <v>0</v>
      </c>
    </row>
    <row r="25" spans="1:20" s="1" customFormat="1" ht="13.15" hidden="1" outlineLevel="1" x14ac:dyDescent="0.4">
      <c r="A25" s="20"/>
      <c r="B25" s="4"/>
      <c r="C25" s="4"/>
      <c r="D25" s="16"/>
      <c r="E25" s="4"/>
      <c r="F25" s="4"/>
      <c r="G25" s="4"/>
      <c r="H25" s="16"/>
      <c r="I25" s="4"/>
      <c r="J25" s="4"/>
      <c r="K25" s="4"/>
      <c r="L25" s="16"/>
      <c r="M25" s="4"/>
      <c r="N25" s="4"/>
      <c r="O25" s="4"/>
      <c r="P25" s="16"/>
      <c r="Q25" s="4"/>
      <c r="R25" s="4"/>
      <c r="S25" s="4"/>
      <c r="T25" s="16"/>
    </row>
    <row r="26" spans="1:20" s="1" customFormat="1" ht="13.15" hidden="1" outlineLevel="1" x14ac:dyDescent="0.4">
      <c r="A26" s="20"/>
      <c r="B26" s="4"/>
      <c r="C26" s="4"/>
      <c r="D26" s="16"/>
      <c r="E26" s="4"/>
      <c r="F26" s="4"/>
      <c r="G26" s="4"/>
      <c r="H26" s="16"/>
      <c r="I26" s="4"/>
      <c r="J26" s="4"/>
      <c r="K26" s="4"/>
      <c r="L26" s="16"/>
      <c r="M26" s="4"/>
      <c r="N26" s="4"/>
      <c r="O26" s="4"/>
      <c r="P26" s="16"/>
      <c r="Q26" s="4"/>
      <c r="R26" s="4"/>
      <c r="S26" s="4"/>
      <c r="T26" s="16"/>
    </row>
    <row r="27" spans="1:20" s="1" customFormat="1" ht="13.15" hidden="1" outlineLevel="1" x14ac:dyDescent="0.4">
      <c r="A27" s="20"/>
      <c r="B27" s="4"/>
      <c r="C27" s="4"/>
      <c r="D27" s="16"/>
      <c r="E27" s="4"/>
      <c r="F27" s="4"/>
      <c r="G27" s="4"/>
      <c r="H27" s="16"/>
      <c r="I27" s="4"/>
      <c r="J27" s="4"/>
      <c r="K27" s="4"/>
      <c r="L27" s="16"/>
      <c r="M27" s="4"/>
      <c r="N27" s="4"/>
      <c r="O27" s="4"/>
      <c r="P27" s="16"/>
      <c r="Q27" s="4"/>
      <c r="R27" s="4"/>
      <c r="S27" s="4"/>
      <c r="T27" s="16"/>
    </row>
    <row r="28" spans="1:20" s="1" customFormat="1" ht="13.15" collapsed="1" x14ac:dyDescent="0.4">
      <c r="A28" s="20"/>
      <c r="B28" s="4"/>
      <c r="C28" s="4"/>
      <c r="D28" s="16"/>
      <c r="E28" s="4"/>
      <c r="F28" s="4"/>
      <c r="G28" s="4"/>
      <c r="H28" s="16"/>
      <c r="I28" s="4"/>
      <c r="J28" s="4"/>
      <c r="K28" s="4"/>
      <c r="L28" s="16"/>
      <c r="M28" s="4"/>
      <c r="N28" s="4"/>
      <c r="O28" s="4"/>
      <c r="P28" s="16"/>
      <c r="Q28" s="4"/>
      <c r="R28" s="4"/>
      <c r="S28" s="4"/>
      <c r="T28" s="16"/>
    </row>
    <row r="29" spans="1:20" s="1" customFormat="1" ht="13.15" x14ac:dyDescent="0.4">
      <c r="A29" s="23" t="s">
        <v>42</v>
      </c>
      <c r="B29" s="4"/>
      <c r="C29" s="4"/>
      <c r="D29" s="19" t="e">
        <f>'Financial Plan'!#REF!</f>
        <v>#REF!</v>
      </c>
      <c r="E29" s="4"/>
      <c r="F29" s="4"/>
      <c r="G29" s="4"/>
      <c r="H29" s="19" t="e">
        <f>'Financial Plan'!#REF!</f>
        <v>#REF!</v>
      </c>
      <c r="I29" s="4"/>
      <c r="J29" s="4"/>
      <c r="K29" s="4"/>
      <c r="L29" s="19">
        <f>'Financial Plan'!D88</f>
        <v>0</v>
      </c>
      <c r="M29" s="4"/>
      <c r="N29" s="4"/>
      <c r="O29" s="4"/>
      <c r="P29" s="19">
        <f>'Financial Plan'!H88</f>
        <v>0</v>
      </c>
      <c r="Q29" s="4"/>
      <c r="R29" s="4"/>
      <c r="S29" s="4"/>
      <c r="T29" s="19">
        <f>'Financial Plan'!L88</f>
        <v>0</v>
      </c>
    </row>
    <row r="30" spans="1:20" s="1" customFormat="1" ht="13.15" x14ac:dyDescent="0.4">
      <c r="A30" s="23" t="s">
        <v>41</v>
      </c>
      <c r="B30" s="4"/>
      <c r="C30" s="4"/>
      <c r="D30" s="19" t="e">
        <f>'Financial Plan'!#REF!</f>
        <v>#REF!</v>
      </c>
      <c r="E30" s="4"/>
      <c r="F30" s="4"/>
      <c r="G30" s="4"/>
      <c r="H30" s="19" t="e">
        <f>'Financial Plan'!#REF!</f>
        <v>#REF!</v>
      </c>
      <c r="I30" s="4"/>
      <c r="J30" s="4"/>
      <c r="K30" s="4"/>
      <c r="L30" s="19">
        <f>'Financial Plan'!D89</f>
        <v>0</v>
      </c>
      <c r="M30" s="4"/>
      <c r="N30" s="4"/>
      <c r="O30" s="4"/>
      <c r="P30" s="19">
        <f>'Financial Plan'!H89</f>
        <v>0</v>
      </c>
      <c r="Q30" s="4"/>
      <c r="R30" s="4"/>
      <c r="S30" s="4"/>
      <c r="T30" s="19">
        <f>'Financial Plan'!L89</f>
        <v>0</v>
      </c>
    </row>
    <row r="31" spans="1:20" s="1" customFormat="1" ht="13.15" x14ac:dyDescent="0.4">
      <c r="A31" s="20"/>
      <c r="B31" s="4"/>
      <c r="C31" s="4"/>
      <c r="D31" s="16"/>
      <c r="E31" s="4"/>
      <c r="F31" s="4"/>
      <c r="G31" s="4"/>
      <c r="H31" s="16"/>
      <c r="I31" s="4"/>
      <c r="J31" s="4"/>
      <c r="K31" s="4"/>
      <c r="L31" s="16"/>
      <c r="M31" s="4"/>
      <c r="N31" s="4"/>
      <c r="O31" s="4"/>
      <c r="P31" s="16"/>
      <c r="Q31" s="4"/>
      <c r="R31" s="4"/>
      <c r="S31" s="4"/>
      <c r="T31" s="16"/>
    </row>
    <row r="32" spans="1:20" s="1" customFormat="1" ht="13.15" x14ac:dyDescent="0.4">
      <c r="A32" s="20" t="s">
        <v>34</v>
      </c>
      <c r="B32" s="4"/>
      <c r="C32" s="4"/>
      <c r="D32" s="16" t="e">
        <f>SUM(D24:D31)</f>
        <v>#REF!</v>
      </c>
      <c r="E32" s="4"/>
      <c r="F32" s="4"/>
      <c r="G32" s="4"/>
      <c r="H32" s="16" t="e">
        <f>SUM(H24:H31)</f>
        <v>#REF!</v>
      </c>
      <c r="I32" s="4"/>
      <c r="J32" s="4"/>
      <c r="K32" s="4"/>
      <c r="L32" s="16">
        <f>SUM(L24:L31)</f>
        <v>0</v>
      </c>
      <c r="M32" s="4"/>
      <c r="N32" s="4"/>
      <c r="O32" s="4"/>
      <c r="P32" s="16">
        <f>SUM(P24:P31)</f>
        <v>0</v>
      </c>
      <c r="Q32" s="4"/>
      <c r="R32" s="4"/>
      <c r="S32" s="4"/>
      <c r="T32" s="16">
        <f>SUM(T24:T31)</f>
        <v>0</v>
      </c>
    </row>
    <row r="33" spans="1:20" s="1" customFormat="1" ht="13.15" x14ac:dyDescent="0.4">
      <c r="A33" s="20"/>
      <c r="B33" s="4"/>
      <c r="C33" s="4"/>
      <c r="D33" s="16"/>
      <c r="E33" s="4"/>
      <c r="F33" s="4"/>
      <c r="G33" s="4"/>
      <c r="H33" s="16"/>
      <c r="I33" s="4"/>
      <c r="J33" s="4"/>
      <c r="K33" s="4"/>
      <c r="L33" s="16"/>
      <c r="M33" s="4"/>
      <c r="N33" s="4"/>
      <c r="O33" s="4"/>
      <c r="P33" s="16"/>
      <c r="Q33" s="4"/>
      <c r="R33" s="4"/>
      <c r="S33" s="4"/>
      <c r="T33" s="16"/>
    </row>
    <row r="34" spans="1:20" s="1" customFormat="1" ht="26.25" x14ac:dyDescent="0.4">
      <c r="A34" s="20" t="s">
        <v>50</v>
      </c>
      <c r="B34" s="4"/>
      <c r="C34" s="4"/>
      <c r="D34" s="16"/>
      <c r="E34" s="4"/>
      <c r="F34" s="4"/>
      <c r="G34" s="4"/>
      <c r="H34" s="16"/>
      <c r="I34" s="4"/>
      <c r="J34" s="4"/>
      <c r="K34" s="4"/>
      <c r="L34" s="16"/>
      <c r="M34" s="4"/>
      <c r="N34" s="4"/>
      <c r="O34" s="4"/>
      <c r="P34" s="16"/>
      <c r="Q34" s="4"/>
      <c r="R34" s="4"/>
      <c r="S34" s="4"/>
      <c r="T34" s="16"/>
    </row>
    <row r="35" spans="1:20" s="1" customFormat="1" ht="13.15" x14ac:dyDescent="0.4">
      <c r="A35" s="20"/>
      <c r="B35" s="4"/>
      <c r="C35" s="4"/>
      <c r="D35" s="16"/>
      <c r="E35" s="4"/>
      <c r="F35" s="4"/>
      <c r="G35" s="4"/>
      <c r="H35" s="16"/>
      <c r="I35" s="4"/>
      <c r="J35" s="4"/>
      <c r="K35" s="4"/>
      <c r="L35" s="16"/>
      <c r="M35" s="4"/>
      <c r="N35" s="4"/>
      <c r="O35" s="4"/>
      <c r="P35" s="16"/>
      <c r="Q35" s="4"/>
      <c r="R35" s="4"/>
      <c r="S35" s="4"/>
      <c r="T35" s="16"/>
    </row>
    <row r="36" spans="1:20" s="2" customFormat="1" x14ac:dyDescent="0.35">
      <c r="A36" s="23" t="s">
        <v>44</v>
      </c>
      <c r="B36" s="13"/>
      <c r="C36" s="13"/>
      <c r="D36" s="19" t="e">
        <f>'Financial Plan'!#REF!</f>
        <v>#REF!</v>
      </c>
      <c r="E36" s="13"/>
      <c r="F36" s="13"/>
      <c r="G36" s="13"/>
      <c r="H36" s="19" t="e">
        <f>'Financial Plan'!#REF!</f>
        <v>#REF!</v>
      </c>
      <c r="I36" s="13"/>
      <c r="J36" s="13"/>
      <c r="K36" s="13"/>
      <c r="L36" s="19" t="e">
        <f>'Financial Plan'!#REF!</f>
        <v>#REF!</v>
      </c>
      <c r="M36" s="13"/>
      <c r="N36" s="13"/>
      <c r="O36" s="13"/>
      <c r="P36" s="19" t="e">
        <f>'Financial Plan'!#REF!</f>
        <v>#REF!</v>
      </c>
      <c r="Q36" s="13"/>
      <c r="R36" s="13"/>
      <c r="S36" s="13"/>
      <c r="T36" s="19" t="e">
        <f>'Financial Plan'!#REF!</f>
        <v>#REF!</v>
      </c>
    </row>
    <row r="37" spans="1:20" s="2" customFormat="1" x14ac:dyDescent="0.35">
      <c r="A37" s="23" t="s">
        <v>45</v>
      </c>
      <c r="B37" s="13"/>
      <c r="C37" s="13"/>
      <c r="D37" s="19" t="e">
        <f>'Financial Plan'!#REF!</f>
        <v>#REF!</v>
      </c>
      <c r="E37" s="13"/>
      <c r="F37" s="13"/>
      <c r="G37" s="13"/>
      <c r="H37" s="19" t="e">
        <f>'Financial Plan'!#REF!</f>
        <v>#REF!</v>
      </c>
      <c r="I37" s="13"/>
      <c r="J37" s="13"/>
      <c r="K37" s="13"/>
      <c r="L37" s="19" t="e">
        <f>'Financial Plan'!#REF!</f>
        <v>#REF!</v>
      </c>
      <c r="M37" s="13"/>
      <c r="N37" s="13"/>
      <c r="O37" s="13"/>
      <c r="P37" s="19" t="e">
        <f>'Financial Plan'!#REF!</f>
        <v>#REF!</v>
      </c>
      <c r="Q37" s="13"/>
      <c r="R37" s="13"/>
      <c r="S37" s="13"/>
      <c r="T37" s="19" t="e">
        <f>'Financial Plan'!#REF!</f>
        <v>#REF!</v>
      </c>
    </row>
    <row r="38" spans="1:20" s="2" customFormat="1" x14ac:dyDescent="0.35">
      <c r="A38" s="23" t="s">
        <v>21</v>
      </c>
      <c r="B38" s="13"/>
      <c r="C38" s="13"/>
      <c r="D38" s="19" t="e">
        <f>'Financial Plan'!#REF!</f>
        <v>#REF!</v>
      </c>
      <c r="E38" s="13"/>
      <c r="F38" s="13"/>
      <c r="G38" s="13"/>
      <c r="H38" s="19" t="e">
        <f>'Financial Plan'!#REF!</f>
        <v>#REF!</v>
      </c>
      <c r="I38" s="13"/>
      <c r="J38" s="13"/>
      <c r="K38" s="13"/>
      <c r="L38" s="19">
        <f>'Financial Plan'!D54</f>
        <v>0</v>
      </c>
      <c r="M38" s="13"/>
      <c r="N38" s="13"/>
      <c r="O38" s="13"/>
      <c r="P38" s="19">
        <f>'Financial Plan'!H54</f>
        <v>0</v>
      </c>
      <c r="Q38" s="13"/>
      <c r="R38" s="13"/>
      <c r="S38" s="13"/>
      <c r="T38" s="19">
        <f>'Financial Plan'!L54</f>
        <v>0</v>
      </c>
    </row>
    <row r="39" spans="1:20" s="2" customFormat="1" x14ac:dyDescent="0.35">
      <c r="A39" s="23"/>
      <c r="B39" s="13"/>
      <c r="C39" s="13"/>
      <c r="D39" s="19"/>
      <c r="E39" s="13"/>
      <c r="F39" s="13"/>
      <c r="G39" s="13"/>
      <c r="H39" s="19"/>
      <c r="I39" s="13"/>
      <c r="J39" s="13"/>
      <c r="K39" s="13"/>
      <c r="L39" s="19"/>
      <c r="M39" s="13"/>
      <c r="N39" s="13"/>
      <c r="O39" s="13"/>
      <c r="P39" s="19"/>
      <c r="Q39" s="13"/>
      <c r="R39" s="13"/>
      <c r="S39" s="13"/>
      <c r="T39" s="19"/>
    </row>
    <row r="40" spans="1:20" s="2" customFormat="1" x14ac:dyDescent="0.35">
      <c r="A40" s="23" t="s">
        <v>51</v>
      </c>
      <c r="B40" s="13"/>
      <c r="C40" s="13"/>
      <c r="D40" s="19" t="e">
        <f>SUM(D36:D39)</f>
        <v>#REF!</v>
      </c>
      <c r="E40" s="13"/>
      <c r="F40" s="13"/>
      <c r="G40" s="13"/>
      <c r="H40" s="19" t="e">
        <f>SUM(H36:H39)</f>
        <v>#REF!</v>
      </c>
      <c r="I40" s="13"/>
      <c r="J40" s="13"/>
      <c r="K40" s="13"/>
      <c r="L40" s="19" t="e">
        <f>SUM(L36:L39)</f>
        <v>#REF!</v>
      </c>
      <c r="M40" s="13"/>
      <c r="N40" s="13"/>
      <c r="O40" s="13"/>
      <c r="P40" s="19" t="e">
        <f>SUM(P36:P39)</f>
        <v>#REF!</v>
      </c>
      <c r="Q40" s="13"/>
      <c r="R40" s="13"/>
      <c r="S40" s="13"/>
      <c r="T40" s="19" t="e">
        <f>SUM(T36:T39)</f>
        <v>#REF!</v>
      </c>
    </row>
    <row r="41" spans="1:20" s="2" customFormat="1" x14ac:dyDescent="0.35">
      <c r="A41" s="23"/>
      <c r="B41" s="13"/>
      <c r="C41" s="13"/>
      <c r="D41" s="19"/>
      <c r="E41" s="13"/>
      <c r="F41" s="13"/>
      <c r="G41" s="13"/>
      <c r="H41" s="19"/>
      <c r="I41" s="13"/>
      <c r="J41" s="13"/>
      <c r="K41" s="13"/>
      <c r="L41" s="19"/>
      <c r="M41" s="13"/>
      <c r="N41" s="13"/>
      <c r="O41" s="13"/>
      <c r="P41" s="19"/>
      <c r="Q41" s="13"/>
      <c r="R41" s="13"/>
      <c r="S41" s="13"/>
      <c r="T41" s="19"/>
    </row>
    <row r="42" spans="1:20" s="1" customFormat="1" ht="39.4" x14ac:dyDescent="0.4">
      <c r="A42" s="20" t="s">
        <v>52</v>
      </c>
      <c r="B42" s="4"/>
      <c r="C42" s="4"/>
      <c r="D42" s="16" t="e">
        <f>D32-D40</f>
        <v>#REF!</v>
      </c>
      <c r="E42" s="4"/>
      <c r="F42" s="4"/>
      <c r="G42" s="4"/>
      <c r="H42" s="16" t="e">
        <f>H32-H40</f>
        <v>#REF!</v>
      </c>
      <c r="I42" s="4"/>
      <c r="J42" s="4"/>
      <c r="K42" s="4"/>
      <c r="L42" s="16" t="e">
        <f>L32-L40</f>
        <v>#REF!</v>
      </c>
      <c r="M42" s="4"/>
      <c r="N42" s="4"/>
      <c r="O42" s="4"/>
      <c r="P42" s="16" t="e">
        <f>P32-P40</f>
        <v>#REF!</v>
      </c>
      <c r="Q42" s="4"/>
      <c r="R42" s="4"/>
      <c r="S42" s="4"/>
      <c r="T42" s="16" t="e">
        <f>T32-T40</f>
        <v>#REF!</v>
      </c>
    </row>
    <row r="43" spans="1:20" s="2" customFormat="1" x14ac:dyDescent="0.35">
      <c r="A43" s="18"/>
      <c r="B43" s="13"/>
      <c r="C43" s="13"/>
      <c r="D43" s="19"/>
      <c r="E43" s="13"/>
      <c r="F43" s="13"/>
      <c r="G43" s="13"/>
      <c r="H43" s="19"/>
      <c r="I43" s="13"/>
      <c r="J43" s="13"/>
      <c r="K43" s="13"/>
      <c r="L43" s="19"/>
      <c r="M43" s="13"/>
      <c r="N43" s="13"/>
      <c r="O43" s="13"/>
      <c r="P43" s="19"/>
      <c r="Q43" s="13"/>
      <c r="R43" s="13"/>
      <c r="S43" s="13"/>
      <c r="T43" s="19"/>
    </row>
    <row r="44" spans="1:20" x14ac:dyDescent="0.35">
      <c r="A44" s="21" t="s">
        <v>8</v>
      </c>
      <c r="B44" s="3"/>
      <c r="C44" s="3"/>
      <c r="D44" s="14" t="e">
        <f>-'Financial Plan'!#REF!</f>
        <v>#REF!</v>
      </c>
      <c r="E44" s="3"/>
      <c r="F44" s="3"/>
      <c r="G44" s="3"/>
      <c r="H44" s="14" t="e">
        <f>-'Financial Plan'!#REF!</f>
        <v>#REF!</v>
      </c>
      <c r="I44" s="3"/>
      <c r="J44" s="3"/>
      <c r="K44" s="3"/>
      <c r="L44" s="14">
        <f>-'Financial Plan'!D50</f>
        <v>0</v>
      </c>
      <c r="M44" s="3"/>
      <c r="N44" s="3"/>
      <c r="O44" s="3"/>
      <c r="P44" s="14">
        <f>-'Financial Plan'!H50</f>
        <v>0</v>
      </c>
      <c r="Q44" s="3"/>
      <c r="R44" s="3"/>
      <c r="S44" s="3"/>
      <c r="T44" s="14">
        <f>-'Financial Plan'!L50</f>
        <v>0</v>
      </c>
    </row>
    <row r="45" spans="1:20" x14ac:dyDescent="0.35">
      <c r="A45" s="21" t="s">
        <v>9</v>
      </c>
      <c r="B45" s="3"/>
      <c r="C45" s="3"/>
      <c r="D45" s="14" t="e">
        <f>-'Financial Plan'!#REF!</f>
        <v>#REF!</v>
      </c>
      <c r="E45" s="3"/>
      <c r="F45" s="3"/>
      <c r="G45" s="3"/>
      <c r="H45" s="14" t="e">
        <f>-'Financial Plan'!#REF!</f>
        <v>#REF!</v>
      </c>
      <c r="I45" s="3"/>
      <c r="J45" s="3"/>
      <c r="K45" s="3"/>
      <c r="L45" s="14">
        <f>-'Financial Plan'!D51</f>
        <v>0</v>
      </c>
      <c r="M45" s="3"/>
      <c r="N45" s="3"/>
      <c r="O45" s="3"/>
      <c r="P45" s="14">
        <f>-'Financial Plan'!H51</f>
        <v>0</v>
      </c>
      <c r="Q45" s="3"/>
      <c r="R45" s="3"/>
      <c r="S45" s="3"/>
      <c r="T45" s="14">
        <f>-'Financial Plan'!L51</f>
        <v>0</v>
      </c>
    </row>
    <row r="46" spans="1:20" x14ac:dyDescent="0.35">
      <c r="A46" s="21"/>
      <c r="B46" s="3"/>
      <c r="C46" s="3"/>
      <c r="D46" s="14"/>
      <c r="E46" s="3"/>
      <c r="F46" s="3"/>
      <c r="G46" s="3"/>
      <c r="H46" s="14"/>
      <c r="I46" s="3"/>
      <c r="J46" s="3"/>
      <c r="K46" s="3"/>
      <c r="L46" s="14"/>
      <c r="M46" s="3"/>
      <c r="N46" s="3"/>
      <c r="O46" s="3"/>
      <c r="P46" s="14"/>
      <c r="Q46" s="3"/>
      <c r="R46" s="3"/>
      <c r="S46" s="3"/>
      <c r="T46" s="14"/>
    </row>
    <row r="47" spans="1:20" x14ac:dyDescent="0.35">
      <c r="A47" s="22" t="s">
        <v>53</v>
      </c>
      <c r="B47" s="3"/>
      <c r="C47" s="3"/>
      <c r="D47" s="14" t="e">
        <f>SUM(D44:D46)</f>
        <v>#REF!</v>
      </c>
      <c r="E47" s="3"/>
      <c r="F47" s="3"/>
      <c r="G47" s="3"/>
      <c r="H47" s="14" t="e">
        <f>SUM(H44:H46)</f>
        <v>#REF!</v>
      </c>
      <c r="I47" s="3"/>
      <c r="J47" s="3"/>
      <c r="K47" s="3"/>
      <c r="L47" s="14">
        <f>SUM(L44:L46)</f>
        <v>0</v>
      </c>
      <c r="M47" s="3"/>
      <c r="N47" s="3"/>
      <c r="O47" s="3"/>
      <c r="P47" s="14">
        <f>SUM(P44:P46)</f>
        <v>0</v>
      </c>
      <c r="Q47" s="3"/>
      <c r="R47" s="3"/>
      <c r="S47" s="3"/>
      <c r="T47" s="14">
        <f>SUM(T44:T46)</f>
        <v>0</v>
      </c>
    </row>
    <row r="48" spans="1:20" x14ac:dyDescent="0.35">
      <c r="A48" s="21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spans="1:20" s="1" customFormat="1" ht="26.25" x14ac:dyDescent="0.4">
      <c r="A49" s="17" t="s">
        <v>35</v>
      </c>
      <c r="B49" s="4"/>
      <c r="C49" s="4"/>
      <c r="D49" s="16" t="e">
        <f>SUM(D42,D47)</f>
        <v>#REF!</v>
      </c>
      <c r="E49" s="4"/>
      <c r="F49" s="4"/>
      <c r="G49" s="4"/>
      <c r="H49" s="16" t="e">
        <f>SUM(H42,H47)</f>
        <v>#REF!</v>
      </c>
      <c r="I49" s="4"/>
      <c r="J49" s="4"/>
      <c r="K49" s="4"/>
      <c r="L49" s="16" t="e">
        <f>SUM(L42,L47)</f>
        <v>#REF!</v>
      </c>
      <c r="M49" s="4"/>
      <c r="N49" s="4"/>
      <c r="O49" s="4"/>
      <c r="P49" s="16" t="e">
        <f>SUM(P42,P47)</f>
        <v>#REF!</v>
      </c>
      <c r="Q49" s="4"/>
      <c r="R49" s="4"/>
      <c r="S49" s="4"/>
      <c r="T49" s="16" t="e">
        <f>SUM(T42,T47)</f>
        <v>#REF!</v>
      </c>
    </row>
    <row r="50" spans="1:20" x14ac:dyDescent="0.35">
      <c r="A50" s="21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 spans="1:20" x14ac:dyDescent="0.35">
      <c r="A51" s="18" t="s">
        <v>18</v>
      </c>
      <c r="B51" s="3"/>
      <c r="C51" s="3"/>
      <c r="D51" s="7" t="e">
        <f>#REF!</f>
        <v>#REF!</v>
      </c>
      <c r="E51" s="3"/>
      <c r="F51" s="3"/>
      <c r="G51" s="3"/>
      <c r="H51" s="7" t="e">
        <f>#REF!</f>
        <v>#REF!</v>
      </c>
      <c r="I51" s="3"/>
      <c r="J51" s="3"/>
      <c r="K51" s="3"/>
      <c r="L51" s="7" t="e">
        <f>#REF!</f>
        <v>#REF!</v>
      </c>
      <c r="M51" s="3"/>
      <c r="N51" s="3"/>
      <c r="O51" s="3"/>
      <c r="P51" s="7" t="e">
        <f>#REF!</f>
        <v>#REF!</v>
      </c>
      <c r="Q51" s="3"/>
      <c r="R51" s="3"/>
      <c r="S51" s="3"/>
      <c r="T51" s="7" t="e">
        <f>#REF!</f>
        <v>#REF!</v>
      </c>
    </row>
    <row r="52" spans="1:20" ht="13.5" customHeight="1" x14ac:dyDescent="0.35">
      <c r="A52" s="21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0" ht="13.5" customHeight="1" x14ac:dyDescent="0.35">
      <c r="A53" s="18" t="s">
        <v>69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0" ht="13.5" customHeight="1" x14ac:dyDescent="0.35">
      <c r="A54" s="21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0" s="1" customFormat="1" ht="26.25" x14ac:dyDescent="0.4">
      <c r="A55" s="17" t="s">
        <v>36</v>
      </c>
      <c r="B55" s="4"/>
      <c r="C55" s="4"/>
      <c r="D55" s="6" t="e">
        <f>ROUNDUP(D49/D51,0)</f>
        <v>#REF!</v>
      </c>
      <c r="E55" s="6"/>
      <c r="F55" s="6"/>
      <c r="G55" s="6"/>
      <c r="H55" s="6" t="e">
        <f>ROUNDUP(H49/H51,0)</f>
        <v>#REF!</v>
      </c>
      <c r="I55" s="6"/>
      <c r="J55" s="6"/>
      <c r="K55" s="6"/>
      <c r="L55" s="6" t="e">
        <f>ROUNDUP(L49/L51,0)</f>
        <v>#REF!</v>
      </c>
      <c r="M55" s="6"/>
      <c r="N55" s="6"/>
      <c r="O55" s="6"/>
      <c r="P55" s="6" t="e">
        <f>ROUNDUP(P49/P51,0)</f>
        <v>#REF!</v>
      </c>
      <c r="Q55" s="6"/>
      <c r="R55" s="6"/>
      <c r="S55" s="6"/>
      <c r="T55" s="6" t="e">
        <f>ROUNDUP(T49/T51,0)</f>
        <v>#REF!</v>
      </c>
    </row>
    <row r="56" spans="1:20" x14ac:dyDescent="0.35">
      <c r="A56" s="21"/>
      <c r="B56" s="3"/>
      <c r="C56" s="3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</row>
    <row r="57" spans="1:20" ht="13.15" x14ac:dyDescent="0.4">
      <c r="A57" s="17" t="s">
        <v>70</v>
      </c>
      <c r="B57" s="3"/>
      <c r="C57" s="3"/>
      <c r="D57" s="5" t="e">
        <f>#REF!</f>
        <v>#REF!</v>
      </c>
      <c r="E57" s="5"/>
      <c r="F57" s="5"/>
      <c r="G57" s="5"/>
      <c r="H57" s="26" t="e">
        <f>SUM(#REF!)</f>
        <v>#REF!</v>
      </c>
      <c r="I57" s="5"/>
      <c r="J57" s="5"/>
      <c r="K57" s="5"/>
      <c r="L57" s="5" t="e">
        <f>SUM(#REF!)</f>
        <v>#REF!</v>
      </c>
      <c r="M57" s="5"/>
      <c r="N57" s="5"/>
      <c r="O57" s="5"/>
      <c r="P57" s="5" t="e">
        <f>SUM(#REF!)</f>
        <v>#REF!</v>
      </c>
      <c r="Q57" s="5"/>
      <c r="R57" s="5"/>
      <c r="S57" s="5"/>
      <c r="T57" s="5" t="e">
        <f>SUM(#REF!)</f>
        <v>#REF!</v>
      </c>
    </row>
    <row r="58" spans="1:20" x14ac:dyDescent="0.35">
      <c r="A58" s="21"/>
      <c r="B58" s="3"/>
      <c r="C58" s="3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</row>
    <row r="59" spans="1:20" x14ac:dyDescent="0.35">
      <c r="A59" s="21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0" x14ac:dyDescent="0.35">
      <c r="A60" s="21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spans="1:20" x14ac:dyDescent="0.35">
      <c r="A61" s="27" t="s">
        <v>71</v>
      </c>
      <c r="B61" s="3"/>
      <c r="C61" s="3"/>
      <c r="D61" s="14" t="e">
        <f>D49-'Financial Plan'!#REF!-'Financial Plan'!#REF!+'Financial Plan'!#REF!+'Financial Plan'!#REF!</f>
        <v>#REF!</v>
      </c>
      <c r="E61" s="3"/>
      <c r="F61" s="3"/>
      <c r="G61" s="3"/>
      <c r="H61" s="14" t="e">
        <f>H49-'Financial Plan'!#REF!-'Financial Plan'!#REF!+'Financial Plan'!#REF!+'Financial Plan'!#REF!</f>
        <v>#REF!</v>
      </c>
      <c r="I61" s="3"/>
      <c r="J61" s="3"/>
      <c r="K61" s="3"/>
      <c r="L61" s="14" t="e">
        <f>L49-'Financial Plan'!D81-'Financial Plan'!D91+'Financial Plan'!D50+'Financial Plan'!D51</f>
        <v>#REF!</v>
      </c>
      <c r="M61" s="3"/>
      <c r="N61" s="3"/>
      <c r="O61" s="3"/>
      <c r="P61" s="14" t="e">
        <f>P49-'Financial Plan'!H81-'Financial Plan'!H91+'Financial Plan'!H50+'Financial Plan'!H51</f>
        <v>#REF!</v>
      </c>
      <c r="Q61" s="3"/>
      <c r="R61" s="3"/>
      <c r="S61" s="3"/>
      <c r="T61" s="14" t="e">
        <f>T49-'Financial Plan'!L81-'Financial Plan'!L91+'Financial Plan'!L50+'Financial Plan'!L51</f>
        <v>#REF!</v>
      </c>
    </row>
    <row r="62" spans="1:20" x14ac:dyDescent="0.35">
      <c r="A62" s="21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</row>
    <row r="63" spans="1:20" x14ac:dyDescent="0.35">
      <c r="A63" s="21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</row>
    <row r="64" spans="1:20" x14ac:dyDescent="0.35">
      <c r="A64" s="21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</row>
    <row r="65" spans="1:20" x14ac:dyDescent="0.35">
      <c r="A65" s="21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</row>
  </sheetData>
  <mergeCells count="8">
    <mergeCell ref="A1:T1"/>
    <mergeCell ref="A2:T2"/>
    <mergeCell ref="A3:T3"/>
    <mergeCell ref="B5:D5"/>
    <mergeCell ref="F5:H5"/>
    <mergeCell ref="J5:L5"/>
    <mergeCell ref="N5:P5"/>
    <mergeCell ref="R5:T5"/>
  </mergeCells>
  <phoneticPr fontId="3" type="noConversion"/>
  <printOptions horizontalCentered="1"/>
  <pageMargins left="0.75" right="0.75" top="1" bottom="1" header="0.5" footer="0.5"/>
  <pageSetup scale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General Assumptions</vt:lpstr>
      <vt:lpstr>Enrollmentassumptions-base case</vt:lpstr>
      <vt:lpstr>Financial Plan</vt:lpstr>
      <vt:lpstr>Financial Summary</vt:lpstr>
      <vt:lpstr>Breakeven</vt:lpstr>
      <vt:lpstr>'General Assumptions'!Print_Area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Easter, Heather Anne</cp:lastModifiedBy>
  <cp:lastPrinted>2019-04-22T16:58:50Z</cp:lastPrinted>
  <dcterms:created xsi:type="dcterms:W3CDTF">2009-01-23T02:46:58Z</dcterms:created>
  <dcterms:modified xsi:type="dcterms:W3CDTF">2024-03-05T17:09:55Z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